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timberlandlibrary-my.sharepoint.com/personal/rwilliams_trl_org/Documents/Data Files/Budget Library County Details/"/>
    </mc:Choice>
  </mc:AlternateContent>
  <xr:revisionPtr revIDLastSave="988" documentId="8_{4F8A7C59-8269-47BA-AC6B-8CF29641A327}" xr6:coauthVersionLast="47" xr6:coauthVersionMax="47" xr10:uidLastSave="{2981B8E4-100B-4C12-9657-33481163517B}"/>
  <bookViews>
    <workbookView xWindow="-120" yWindow="-120" windowWidth="29040" windowHeight="15990" activeTab="1" xr2:uid="{00000000-000D-0000-FFFF-FFFF00000000}"/>
  </bookViews>
  <sheets>
    <sheet name="Definitions" sheetId="2" r:id="rId1"/>
    <sheet name="County Details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1" i="1" l="1"/>
  <c r="I370" i="1"/>
  <c r="I369" i="1"/>
  <c r="I368" i="1"/>
  <c r="I367" i="1"/>
  <c r="I366" i="1"/>
  <c r="I365" i="1"/>
  <c r="I364" i="1"/>
  <c r="I363" i="1"/>
  <c r="I362" i="1"/>
  <c r="I360" i="1"/>
  <c r="I359" i="1"/>
  <c r="I358" i="1"/>
  <c r="I281" i="1"/>
  <c r="I280" i="1"/>
  <c r="I279" i="1"/>
  <c r="I278" i="1"/>
  <c r="I277" i="1"/>
  <c r="I276" i="1"/>
  <c r="I275" i="1"/>
  <c r="I274" i="1"/>
  <c r="I273" i="1"/>
  <c r="I272" i="1"/>
  <c r="I212" i="1"/>
  <c r="I211" i="1"/>
  <c r="I210" i="1"/>
  <c r="I209" i="1"/>
  <c r="I208" i="1"/>
  <c r="I207" i="1"/>
  <c r="I154" i="1"/>
  <c r="I152" i="1"/>
  <c r="I151" i="1"/>
  <c r="I150" i="1"/>
  <c r="I149" i="1"/>
  <c r="I148" i="1"/>
  <c r="I147" i="1"/>
  <c r="I142" i="1"/>
  <c r="I141" i="1"/>
  <c r="I140" i="1"/>
  <c r="I139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97" i="1" l="1"/>
  <c r="I96" i="1"/>
  <c r="I2" i="1"/>
  <c r="I11" i="1" s="1"/>
  <c r="I401" i="1"/>
  <c r="I399" i="1"/>
  <c r="I374" i="1"/>
  <c r="I373" i="1"/>
  <c r="I354" i="1"/>
  <c r="I353" i="1"/>
  <c r="I351" i="1"/>
  <c r="I348" i="1"/>
  <c r="I345" i="1"/>
  <c r="I342" i="1"/>
  <c r="I339" i="1"/>
  <c r="I336" i="1"/>
  <c r="I333" i="1"/>
  <c r="I330" i="1"/>
  <c r="I327" i="1"/>
  <c r="I324" i="1"/>
  <c r="I305" i="1"/>
  <c r="I303" i="1"/>
  <c r="I284" i="1"/>
  <c r="I283" i="1"/>
  <c r="I268" i="1"/>
  <c r="I267" i="1"/>
  <c r="I265" i="1"/>
  <c r="I262" i="1"/>
  <c r="I259" i="1"/>
  <c r="I256" i="1"/>
  <c r="I253" i="1"/>
  <c r="I250" i="1"/>
  <c r="I247" i="1"/>
  <c r="I230" i="1"/>
  <c r="I228" i="1"/>
  <c r="I215" i="1"/>
  <c r="I214" i="1"/>
  <c r="I203" i="1"/>
  <c r="I202" i="1"/>
  <c r="I200" i="1"/>
  <c r="I197" i="1"/>
  <c r="I194" i="1"/>
  <c r="I181" i="1"/>
  <c r="I180" i="1"/>
  <c r="I179" i="1"/>
  <c r="I157" i="1"/>
  <c r="I156" i="1"/>
  <c r="I135" i="1"/>
  <c r="I134" i="1"/>
  <c r="I132" i="1"/>
  <c r="I129" i="1"/>
  <c r="I126" i="1"/>
  <c r="I123" i="1"/>
  <c r="I120" i="1"/>
  <c r="I117" i="1"/>
  <c r="I114" i="1"/>
  <c r="I111" i="1"/>
  <c r="I93" i="1"/>
  <c r="I91" i="1"/>
  <c r="I63" i="1"/>
  <c r="I62" i="1"/>
  <c r="I41" i="1"/>
  <c r="I40" i="1"/>
  <c r="I38" i="1"/>
  <c r="I35" i="1"/>
  <c r="I32" i="1"/>
  <c r="I29" i="1"/>
  <c r="I26" i="1"/>
  <c r="I23" i="1"/>
  <c r="I20" i="1"/>
  <c r="I17" i="1"/>
  <c r="H401" i="1"/>
  <c r="H399" i="1"/>
  <c r="H374" i="1"/>
  <c r="H373" i="1"/>
  <c r="H215" i="1"/>
  <c r="H214" i="1"/>
  <c r="H284" i="1"/>
  <c r="H283" i="1"/>
  <c r="H157" i="1"/>
  <c r="H156" i="1"/>
  <c r="H63" i="1"/>
  <c r="H62" i="1"/>
  <c r="H305" i="1"/>
  <c r="H303" i="1"/>
  <c r="H230" i="1"/>
  <c r="H228" i="1"/>
  <c r="H181" i="1"/>
  <c r="H180" i="1"/>
  <c r="H179" i="1"/>
  <c r="H93" i="1"/>
  <c r="H91" i="1"/>
  <c r="H354" i="1"/>
  <c r="H353" i="1"/>
  <c r="H351" i="1"/>
  <c r="H348" i="1"/>
  <c r="H345" i="1"/>
  <c r="H342" i="1"/>
  <c r="H339" i="1"/>
  <c r="H336" i="1"/>
  <c r="H333" i="1"/>
  <c r="H330" i="1"/>
  <c r="H327" i="1"/>
  <c r="H324" i="1"/>
  <c r="H268" i="1"/>
  <c r="H267" i="1"/>
  <c r="H265" i="1"/>
  <c r="H262" i="1"/>
  <c r="H259" i="1"/>
  <c r="H256" i="1"/>
  <c r="H253" i="1"/>
  <c r="H250" i="1"/>
  <c r="H247" i="1"/>
  <c r="H202" i="1"/>
  <c r="H203" i="1"/>
  <c r="H200" i="1"/>
  <c r="H197" i="1"/>
  <c r="H194" i="1"/>
  <c r="H135" i="1"/>
  <c r="H134" i="1"/>
  <c r="H132" i="1"/>
  <c r="H129" i="1"/>
  <c r="H126" i="1"/>
  <c r="H123" i="1"/>
  <c r="H120" i="1"/>
  <c r="H117" i="1"/>
  <c r="H114" i="1"/>
  <c r="H111" i="1"/>
  <c r="H38" i="1"/>
  <c r="H35" i="1"/>
  <c r="H32" i="1"/>
  <c r="H29" i="1"/>
  <c r="H26" i="1"/>
  <c r="H23" i="1"/>
  <c r="H20" i="1"/>
  <c r="H17" i="1"/>
  <c r="I318" i="1"/>
  <c r="H318" i="1"/>
  <c r="I241" i="1"/>
  <c r="I188" i="1"/>
  <c r="I105" i="1"/>
  <c r="H241" i="1"/>
  <c r="G241" i="1"/>
  <c r="H188" i="1"/>
  <c r="H105" i="1"/>
  <c r="H41" i="1"/>
  <c r="H40" i="1"/>
  <c r="H11" i="1"/>
  <c r="G339" i="1"/>
  <c r="F339" i="1"/>
  <c r="E399" i="1"/>
  <c r="F399" i="1"/>
  <c r="G399" i="1"/>
  <c r="E401" i="1"/>
  <c r="E400" i="1" s="1"/>
  <c r="F401" i="1"/>
  <c r="F400" i="1" s="1"/>
  <c r="G401" i="1"/>
  <c r="E373" i="1"/>
  <c r="F373" i="1"/>
  <c r="G373" i="1"/>
  <c r="E374" i="1"/>
  <c r="F374" i="1"/>
  <c r="G374" i="1"/>
  <c r="E353" i="1"/>
  <c r="F353" i="1"/>
  <c r="G353" i="1"/>
  <c r="E354" i="1"/>
  <c r="F354" i="1"/>
  <c r="G354" i="1"/>
  <c r="F303" i="1"/>
  <c r="G303" i="1"/>
  <c r="F305" i="1"/>
  <c r="G305" i="1"/>
  <c r="F283" i="1"/>
  <c r="G283" i="1"/>
  <c r="F284" i="1"/>
  <c r="G284" i="1"/>
  <c r="F267" i="1"/>
  <c r="G267" i="1"/>
  <c r="F268" i="1"/>
  <c r="G268" i="1"/>
  <c r="F228" i="1"/>
  <c r="G228" i="1"/>
  <c r="F230" i="1"/>
  <c r="G230" i="1"/>
  <c r="F214" i="1"/>
  <c r="G214" i="1"/>
  <c r="F215" i="1"/>
  <c r="G215" i="1"/>
  <c r="F202" i="1"/>
  <c r="G202" i="1"/>
  <c r="F203" i="1"/>
  <c r="G203" i="1"/>
  <c r="F179" i="1"/>
  <c r="G179" i="1"/>
  <c r="F180" i="1"/>
  <c r="G180" i="1"/>
  <c r="F181" i="1"/>
  <c r="G181" i="1"/>
  <c r="F134" i="1"/>
  <c r="G134" i="1"/>
  <c r="F135" i="1"/>
  <c r="G135" i="1"/>
  <c r="F91" i="1"/>
  <c r="G91" i="1"/>
  <c r="F93" i="1"/>
  <c r="G93" i="1"/>
  <c r="F62" i="1"/>
  <c r="G62" i="1"/>
  <c r="F63" i="1"/>
  <c r="G63" i="1"/>
  <c r="G41" i="1"/>
  <c r="F41" i="1"/>
  <c r="G40" i="1"/>
  <c r="F40" i="1"/>
  <c r="G351" i="1"/>
  <c r="F351" i="1"/>
  <c r="E351" i="1"/>
  <c r="G132" i="1"/>
  <c r="F132" i="1"/>
  <c r="E132" i="1"/>
  <c r="G38" i="1"/>
  <c r="F38" i="1"/>
  <c r="E38" i="1"/>
  <c r="G333" i="1"/>
  <c r="F333" i="1"/>
  <c r="E333" i="1"/>
  <c r="G342" i="1"/>
  <c r="F342" i="1"/>
  <c r="E342" i="1"/>
  <c r="G157" i="1"/>
  <c r="F157" i="1"/>
  <c r="E157" i="1"/>
  <c r="G156" i="1"/>
  <c r="F156" i="1"/>
  <c r="E156" i="1"/>
  <c r="G120" i="1"/>
  <c r="F120" i="1"/>
  <c r="E120" i="1"/>
  <c r="G336" i="1"/>
  <c r="F336" i="1"/>
  <c r="E336" i="1"/>
  <c r="G253" i="1"/>
  <c r="F253" i="1"/>
  <c r="E253" i="1"/>
  <c r="G265" i="1"/>
  <c r="F265" i="1"/>
  <c r="E265" i="1"/>
  <c r="G194" i="1"/>
  <c r="F194" i="1"/>
  <c r="E194" i="1"/>
  <c r="G129" i="1"/>
  <c r="F129" i="1"/>
  <c r="E129" i="1"/>
  <c r="G348" i="1"/>
  <c r="F348" i="1"/>
  <c r="E348" i="1"/>
  <c r="G250" i="1"/>
  <c r="F250" i="1"/>
  <c r="E250" i="1"/>
  <c r="G126" i="1"/>
  <c r="F126" i="1"/>
  <c r="E126" i="1"/>
  <c r="G330" i="1"/>
  <c r="F330" i="1"/>
  <c r="E330" i="1"/>
  <c r="G262" i="1"/>
  <c r="F262" i="1"/>
  <c r="E262" i="1"/>
  <c r="G32" i="1"/>
  <c r="F32" i="1"/>
  <c r="E32" i="1"/>
  <c r="G259" i="1"/>
  <c r="F259" i="1"/>
  <c r="E259" i="1"/>
  <c r="G200" i="1"/>
  <c r="F200" i="1"/>
  <c r="E200" i="1"/>
  <c r="G345" i="1"/>
  <c r="F345" i="1"/>
  <c r="E345" i="1"/>
  <c r="G256" i="1"/>
  <c r="F256" i="1"/>
  <c r="E256" i="1"/>
  <c r="G123" i="1"/>
  <c r="F123" i="1"/>
  <c r="E123" i="1"/>
  <c r="G117" i="1"/>
  <c r="F117" i="1"/>
  <c r="E117" i="1"/>
  <c r="G29" i="1"/>
  <c r="F29" i="1"/>
  <c r="E29" i="1"/>
  <c r="G26" i="1"/>
  <c r="F26" i="1"/>
  <c r="E26" i="1"/>
  <c r="G327" i="1"/>
  <c r="F327" i="1"/>
  <c r="E327" i="1"/>
  <c r="G247" i="1"/>
  <c r="F247" i="1"/>
  <c r="E247" i="1"/>
  <c r="G23" i="1"/>
  <c r="F23" i="1"/>
  <c r="E23" i="1"/>
  <c r="G197" i="1"/>
  <c r="F197" i="1"/>
  <c r="E197" i="1"/>
  <c r="G324" i="1"/>
  <c r="F324" i="1"/>
  <c r="E324" i="1"/>
  <c r="G20" i="1"/>
  <c r="F20" i="1"/>
  <c r="E20" i="1"/>
  <c r="G114" i="1"/>
  <c r="F114" i="1"/>
  <c r="E114" i="1"/>
  <c r="G111" i="1"/>
  <c r="F111" i="1"/>
  <c r="E111" i="1"/>
  <c r="G35" i="1"/>
  <c r="F35" i="1"/>
  <c r="E35" i="1"/>
  <c r="G17" i="1"/>
  <c r="F17" i="1"/>
  <c r="E17" i="1"/>
  <c r="F318" i="1"/>
  <c r="G318" i="1"/>
  <c r="E318" i="1"/>
  <c r="E305" i="1"/>
  <c r="E303" i="1"/>
  <c r="E284" i="1"/>
  <c r="E283" i="1"/>
  <c r="E268" i="1"/>
  <c r="E267" i="1"/>
  <c r="F241" i="1"/>
  <c r="E241" i="1"/>
  <c r="E230" i="1"/>
  <c r="E228" i="1"/>
  <c r="E215" i="1"/>
  <c r="E214" i="1"/>
  <c r="E203" i="1"/>
  <c r="E202" i="1"/>
  <c r="F188" i="1"/>
  <c r="G188" i="1"/>
  <c r="E188" i="1"/>
  <c r="E93" i="1"/>
  <c r="E91" i="1"/>
  <c r="E180" i="1"/>
  <c r="E181" i="1"/>
  <c r="E179" i="1"/>
  <c r="E135" i="1"/>
  <c r="E134" i="1"/>
  <c r="F105" i="1"/>
  <c r="G105" i="1"/>
  <c r="E105" i="1"/>
  <c r="E63" i="1"/>
  <c r="E62" i="1"/>
  <c r="E40" i="1"/>
  <c r="E41" i="1"/>
  <c r="G11" i="1"/>
  <c r="F11" i="1"/>
  <c r="E11" i="1"/>
  <c r="I400" i="1" l="1"/>
  <c r="I304" i="1"/>
  <c r="I229" i="1"/>
  <c r="H92" i="1"/>
  <c r="I92" i="1"/>
  <c r="I355" i="1"/>
  <c r="I269" i="1"/>
  <c r="I204" i="1"/>
  <c r="I136" i="1"/>
  <c r="I42" i="1"/>
  <c r="F136" i="1"/>
  <c r="F229" i="1"/>
  <c r="H400" i="1"/>
  <c r="H304" i="1"/>
  <c r="H229" i="1"/>
  <c r="G229" i="1"/>
  <c r="H355" i="1"/>
  <c r="H269" i="1"/>
  <c r="H204" i="1"/>
  <c r="H136" i="1"/>
  <c r="H42" i="1"/>
  <c r="G136" i="1"/>
  <c r="F204" i="1"/>
  <c r="G204" i="1"/>
  <c r="E355" i="1"/>
  <c r="F269" i="1"/>
  <c r="G42" i="1"/>
  <c r="F355" i="1"/>
  <c r="G269" i="1"/>
  <c r="F42" i="1"/>
  <c r="G92" i="1"/>
  <c r="G304" i="1"/>
  <c r="G355" i="1"/>
  <c r="F92" i="1"/>
  <c r="F304" i="1"/>
  <c r="G400" i="1"/>
  <c r="E204" i="1"/>
  <c r="E269" i="1"/>
  <c r="E42" i="1"/>
  <c r="E136" i="1"/>
  <c r="E304" i="1"/>
  <c r="E229" i="1"/>
  <c r="E92" i="1"/>
</calcChain>
</file>

<file path=xl/sharedStrings.xml><?xml version="1.0" encoding="utf-8"?>
<sst xmlns="http://schemas.openxmlformats.org/spreadsheetml/2006/main" count="688" uniqueCount="123">
  <si>
    <t>County</t>
  </si>
  <si>
    <t>City / Unincorporated</t>
  </si>
  <si>
    <t>Library Code</t>
  </si>
  <si>
    <t>Library Name</t>
  </si>
  <si>
    <t>Est. Service Population</t>
  </si>
  <si>
    <t># of Library Cards</t>
  </si>
  <si>
    <t># of Active Cards</t>
  </si>
  <si>
    <t>Grays Harbor</t>
  </si>
  <si>
    <t>Aberdeen</t>
  </si>
  <si>
    <t>AB</t>
  </si>
  <si>
    <t>Elma</t>
  </si>
  <si>
    <t>EL</t>
  </si>
  <si>
    <t>Hoquiam</t>
  </si>
  <si>
    <t>HO</t>
  </si>
  <si>
    <t>McCleary</t>
  </si>
  <si>
    <t>MC</t>
  </si>
  <si>
    <t>Montesano</t>
  </si>
  <si>
    <t>MO</t>
  </si>
  <si>
    <t>Oakville</t>
  </si>
  <si>
    <t>OK</t>
  </si>
  <si>
    <t>Unincorporated</t>
  </si>
  <si>
    <t>AM</t>
  </si>
  <si>
    <t>Amanda Park</t>
  </si>
  <si>
    <t>Westport</t>
  </si>
  <si>
    <t>WE</t>
  </si>
  <si>
    <t>Totals</t>
  </si>
  <si>
    <t>Circulation</t>
  </si>
  <si>
    <t>Digital Circulation</t>
  </si>
  <si>
    <t>Total Circulation</t>
  </si>
  <si>
    <t>Events</t>
  </si>
  <si>
    <t>Attendance</t>
  </si>
  <si>
    <t>Computer Use</t>
  </si>
  <si>
    <t>Sessions</t>
  </si>
  <si>
    <t>Avg. Min. (per Session)</t>
  </si>
  <si>
    <t>Total Min. Used</t>
  </si>
  <si>
    <t>Lewis</t>
  </si>
  <si>
    <t>Centralia</t>
  </si>
  <si>
    <t>CE</t>
  </si>
  <si>
    <t>Chehalis</t>
  </si>
  <si>
    <t>CH</t>
  </si>
  <si>
    <t>Morton</t>
  </si>
  <si>
    <t>MR</t>
  </si>
  <si>
    <t>Morton Kiosk - Centralia College</t>
  </si>
  <si>
    <t>Toledo</t>
  </si>
  <si>
    <t>TO</t>
  </si>
  <si>
    <t>Toledo Kiosk</t>
  </si>
  <si>
    <t>MV</t>
  </si>
  <si>
    <t>Mountain View (Randle)</t>
  </si>
  <si>
    <t>PA</t>
  </si>
  <si>
    <t>Packwood</t>
  </si>
  <si>
    <t>SA</t>
  </si>
  <si>
    <t>Salkum</t>
  </si>
  <si>
    <t>Winlock</t>
  </si>
  <si>
    <t>WI</t>
  </si>
  <si>
    <t>Mason</t>
  </si>
  <si>
    <t>Shelton</t>
  </si>
  <si>
    <t>SH</t>
  </si>
  <si>
    <t>HP</t>
  </si>
  <si>
    <t>Hoodsport</t>
  </si>
  <si>
    <t>NM</t>
  </si>
  <si>
    <t>North Mason (Belfair)</t>
  </si>
  <si>
    <t>Pacific</t>
  </si>
  <si>
    <t>Ilwaco</t>
  </si>
  <si>
    <t>IL</t>
  </si>
  <si>
    <t>Raymond</t>
  </si>
  <si>
    <t>RA</t>
  </si>
  <si>
    <t>South Bend</t>
  </si>
  <si>
    <t>SB</t>
  </si>
  <si>
    <t>NA</t>
  </si>
  <si>
    <t>Naselle</t>
  </si>
  <si>
    <t>NR</t>
  </si>
  <si>
    <t>North River School</t>
  </si>
  <si>
    <t>OP</t>
  </si>
  <si>
    <t>Ocean Park</t>
  </si>
  <si>
    <t>SW</t>
  </si>
  <si>
    <t>Shoalwater Bay Tribe</t>
  </si>
  <si>
    <t>Thurston</t>
  </si>
  <si>
    <t>Lacey</t>
  </si>
  <si>
    <t>HA</t>
  </si>
  <si>
    <t>LA</t>
  </si>
  <si>
    <t>Olympia</t>
  </si>
  <si>
    <t>OL</t>
  </si>
  <si>
    <t>WO</t>
  </si>
  <si>
    <t>West Olympia</t>
  </si>
  <si>
    <t>Tenino</t>
  </si>
  <si>
    <t>TE</t>
  </si>
  <si>
    <t>Tumwater</t>
  </si>
  <si>
    <t>SC</t>
  </si>
  <si>
    <t>Service Center</t>
  </si>
  <si>
    <t>TU</t>
  </si>
  <si>
    <t>RO</t>
  </si>
  <si>
    <t>Rochester Kiosk</t>
  </si>
  <si>
    <t>Yelm</t>
  </si>
  <si>
    <t>YE</t>
  </si>
  <si>
    <t>NQ</t>
  </si>
  <si>
    <t>Definitions</t>
  </si>
  <si>
    <t>The estimated population served by this location, not limited</t>
  </si>
  <si>
    <t>to city or county limits. Based on OFM school district population</t>
  </si>
  <si>
    <t>figures, using the percentage of card holders for each location</t>
  </si>
  <si>
    <t>in each school district to allocated an unduplicated portion of</t>
  </si>
  <si>
    <t>the population.</t>
  </si>
  <si>
    <t>The number of registered card holders with activity in the past</t>
  </si>
  <si>
    <t>3 years. Activity is any use or authentication of the card.</t>
  </si>
  <si>
    <t>year. Activity is any use or authentication of the card.</t>
  </si>
  <si>
    <t>The number of physical items borrowed.</t>
  </si>
  <si>
    <t>The number of digital items borrowed via Overdrive.</t>
  </si>
  <si>
    <t>The number of in-person or virtual programs or activities offered</t>
  </si>
  <si>
    <t>for patrons to engage in.</t>
  </si>
  <si>
    <t>The estimated number of patrons engaging with library events.</t>
  </si>
  <si>
    <t>Computer Use Sessions</t>
  </si>
  <si>
    <t>The number of times patrons logged in to one of the internet PCs.</t>
  </si>
  <si>
    <t>Min. Used</t>
  </si>
  <si>
    <t>The total number of minutes used by patrons on the internet PCs.</t>
  </si>
  <si>
    <t>Avg. Min per Session</t>
  </si>
  <si>
    <t>The average duration in minutes per session on the internet PCs.</t>
  </si>
  <si>
    <t>Hawks Prairie</t>
  </si>
  <si>
    <t># of Borrowers</t>
  </si>
  <si>
    <t>The number of unique patrons that borrowed physical items</t>
  </si>
  <si>
    <t>within the current year.</t>
  </si>
  <si>
    <t># of Digital Borrowers</t>
  </si>
  <si>
    <t>The number of unique patrons that borrowed digital (Overdrive) items</t>
  </si>
  <si>
    <t>Updated: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</si>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</sst>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quotePrefix="1" applyFont="1" applyFill="1" applyAlignment="1">
      <alignment horizontal="left"/>
    </xf>
    <xf numFmtId="0" fontId="1" fillId="2" borderId="0" xfId="0" quotePrefix="1" applyFont="1" applyFill="1" applyAlignment="1">
      <alignment horizontal="right"/>
    </xf>
    <xf numFmtId="0" fontId="1" fillId="2" borderId="0" xfId="0" quotePrefix="1" applyFont="1" applyFill="1" applyAlignment="1">
      <alignment horizontal="center"/>
    </xf>
    <xf numFmtId="0" fontId="2" fillId="0" borderId="0" xfId="0" applyFont="1"/>
    <xf numFmtId="0" fontId="2" fillId="0" borderId="0" xfId="0" quotePrefix="1" applyFont="1" applyAlignment="1">
      <alignment horizontal="left" vertical="top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top"/>
    </xf>
    <xf numFmtId="3" fontId="2" fillId="0" borderId="0" xfId="0" applyNumberFormat="1" applyFont="1"/>
    <xf numFmtId="0" fontId="1" fillId="0" borderId="0" xfId="0" applyFont="1"/>
    <xf numFmtId="0" fontId="3" fillId="0" borderId="0" xfId="0" applyFont="1"/>
    <xf numFmtId="0" fontId="1" fillId="2" borderId="0" xfId="0" quotePrefix="1" applyFont="1" applyFill="1" applyAlignment="1">
      <alignment horizontal="right" wrapText="1"/>
    </xf>
    <xf numFmtId="0" fontId="1" fillId="0" borderId="0" xfId="0" quotePrefix="1" applyFont="1" applyAlignment="1">
      <alignment horizontal="left" vertical="top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top"/>
    </xf>
    <xf numFmtId="3" fontId="1" fillId="0" borderId="0" xfId="0" applyNumberFormat="1" applyFont="1"/>
    <xf numFmtId="0" fontId="4" fillId="0" borderId="0" xfId="0" quotePrefix="1" applyFont="1" applyAlignment="1">
      <alignment horizontal="left" vertical="top"/>
    </xf>
    <xf numFmtId="3" fontId="4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left" vertical="top"/>
    </xf>
    <xf numFmtId="0" fontId="2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6A9B-8F31-4265-8F89-B3A4F1492A24}">
  <dimension ref="A1:B45"/>
  <sheetViews>
    <sheetView topLeftCell="A3" workbookViewId="0">
      <selection activeCell="A23" sqref="A23"/>
    </sheetView>
  </sheetViews>
  <sheetFormatPr defaultRowHeight="15" x14ac:dyDescent="0.25"/>
  <sheetData>
    <row r="1" spans="1:2" ht="15.75" x14ac:dyDescent="0.25">
      <c r="A1" s="10" t="s">
        <v>95</v>
      </c>
      <c r="B1" s="4"/>
    </row>
    <row r="2" spans="1:2" ht="15.75" x14ac:dyDescent="0.25">
      <c r="A2" s="10" t="s">
        <v>4</v>
      </c>
      <c r="B2" s="4"/>
    </row>
    <row r="3" spans="1:2" ht="15.75" x14ac:dyDescent="0.25">
      <c r="A3" s="4" t="s">
        <v>96</v>
      </c>
      <c r="B3" s="4"/>
    </row>
    <row r="4" spans="1:2" ht="15.75" x14ac:dyDescent="0.25">
      <c r="A4" s="4" t="s">
        <v>97</v>
      </c>
      <c r="B4" s="4"/>
    </row>
    <row r="5" spans="1:2" ht="15.75" x14ac:dyDescent="0.25">
      <c r="A5" s="4" t="s">
        <v>98</v>
      </c>
      <c r="B5" s="4"/>
    </row>
    <row r="6" spans="1:2" ht="15.75" x14ac:dyDescent="0.25">
      <c r="A6" s="4" t="s">
        <v>99</v>
      </c>
      <c r="B6" s="4"/>
    </row>
    <row r="7" spans="1:2" ht="15.75" x14ac:dyDescent="0.25">
      <c r="A7" s="4" t="s">
        <v>100</v>
      </c>
      <c r="B7" s="4"/>
    </row>
    <row r="8" spans="1:2" ht="15.75" x14ac:dyDescent="0.25">
      <c r="A8" s="4"/>
      <c r="B8" s="4"/>
    </row>
    <row r="9" spans="1:2" ht="15.75" x14ac:dyDescent="0.25">
      <c r="A9" s="10" t="s">
        <v>5</v>
      </c>
      <c r="B9" s="4"/>
    </row>
    <row r="10" spans="1:2" ht="15.75" x14ac:dyDescent="0.25">
      <c r="A10" s="4" t="s">
        <v>101</v>
      </c>
      <c r="B10" s="4"/>
    </row>
    <row r="11" spans="1:2" ht="15.75" x14ac:dyDescent="0.25">
      <c r="A11" s="4" t="s">
        <v>102</v>
      </c>
      <c r="B11" s="4"/>
    </row>
    <row r="12" spans="1:2" ht="15.75" x14ac:dyDescent="0.25">
      <c r="A12" s="4"/>
      <c r="B12" s="4"/>
    </row>
    <row r="13" spans="1:2" ht="15.75" x14ac:dyDescent="0.25">
      <c r="A13" s="10" t="s">
        <v>6</v>
      </c>
      <c r="B13" s="4"/>
    </row>
    <row r="14" spans="1:2" ht="15.75" x14ac:dyDescent="0.25">
      <c r="A14" s="4" t="s">
        <v>101</v>
      </c>
      <c r="B14" s="4"/>
    </row>
    <row r="15" spans="1:2" ht="15.75" x14ac:dyDescent="0.25">
      <c r="A15" s="4" t="s">
        <v>103</v>
      </c>
      <c r="B15" s="4"/>
    </row>
    <row r="16" spans="1:2" ht="15.75" x14ac:dyDescent="0.25">
      <c r="A16" s="4"/>
      <c r="B16" s="4"/>
    </row>
    <row r="17" spans="1:2" ht="15.75" x14ac:dyDescent="0.25">
      <c r="A17" s="10" t="s">
        <v>116</v>
      </c>
      <c r="B17" s="4"/>
    </row>
    <row r="18" spans="1:2" ht="15.75" x14ac:dyDescent="0.25">
      <c r="A18" s="4" t="s">
        <v>117</v>
      </c>
      <c r="B18" s="4"/>
    </row>
    <row r="19" spans="1:2" ht="15.75" x14ac:dyDescent="0.25">
      <c r="A19" s="4" t="s">
        <v>118</v>
      </c>
      <c r="B19" s="4"/>
    </row>
    <row r="20" spans="1:2" ht="15.75" x14ac:dyDescent="0.25">
      <c r="A20" s="4"/>
      <c r="B20" s="4"/>
    </row>
    <row r="21" spans="1:2" ht="15.75" x14ac:dyDescent="0.25">
      <c r="A21" s="10" t="s">
        <v>119</v>
      </c>
      <c r="B21" s="4"/>
    </row>
    <row r="22" spans="1:2" ht="15.75" x14ac:dyDescent="0.25">
      <c r="A22" s="4" t="s">
        <v>120</v>
      </c>
      <c r="B22" s="4"/>
    </row>
    <row r="23" spans="1:2" ht="15.75" x14ac:dyDescent="0.25">
      <c r="A23" s="4" t="s">
        <v>118</v>
      </c>
      <c r="B23" s="4"/>
    </row>
    <row r="24" spans="1:2" ht="15.75" x14ac:dyDescent="0.25">
      <c r="A24" s="4"/>
      <c r="B24" s="4"/>
    </row>
    <row r="25" spans="1:2" ht="15.75" x14ac:dyDescent="0.25">
      <c r="A25" s="10" t="s">
        <v>26</v>
      </c>
      <c r="B25" s="4"/>
    </row>
    <row r="26" spans="1:2" ht="15.75" x14ac:dyDescent="0.25">
      <c r="A26" s="4" t="s">
        <v>104</v>
      </c>
    </row>
    <row r="28" spans="1:2" x14ac:dyDescent="0.25">
      <c r="A28" s="11" t="s">
        <v>27</v>
      </c>
    </row>
    <row r="29" spans="1:2" x14ac:dyDescent="0.25">
      <c r="A29" t="s">
        <v>105</v>
      </c>
    </row>
    <row r="31" spans="1:2" x14ac:dyDescent="0.25">
      <c r="A31" s="11" t="s">
        <v>29</v>
      </c>
    </row>
    <row r="32" spans="1:2" x14ac:dyDescent="0.25">
      <c r="A32" t="s">
        <v>106</v>
      </c>
    </row>
    <row r="33" spans="1:1" x14ac:dyDescent="0.25">
      <c r="A33" t="s">
        <v>107</v>
      </c>
    </row>
    <row r="35" spans="1:1" x14ac:dyDescent="0.25">
      <c r="A35" s="11" t="s">
        <v>30</v>
      </c>
    </row>
    <row r="36" spans="1:1" x14ac:dyDescent="0.25">
      <c r="A36" t="s">
        <v>108</v>
      </c>
    </row>
    <row r="38" spans="1:1" x14ac:dyDescent="0.25">
      <c r="A38" s="11" t="s">
        <v>109</v>
      </c>
    </row>
    <row r="39" spans="1:1" x14ac:dyDescent="0.25">
      <c r="A39" t="s">
        <v>110</v>
      </c>
    </row>
    <row r="41" spans="1:1" x14ac:dyDescent="0.25">
      <c r="A41" s="11" t="s">
        <v>111</v>
      </c>
    </row>
    <row r="42" spans="1:1" x14ac:dyDescent="0.25">
      <c r="A42" t="s">
        <v>112</v>
      </c>
    </row>
    <row r="44" spans="1:1" x14ac:dyDescent="0.25">
      <c r="A44" s="11" t="s">
        <v>113</v>
      </c>
    </row>
    <row r="45" spans="1:1" x14ac:dyDescent="0.25">
      <c r="A45" t="s">
        <v>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1"/>
  <sheetViews>
    <sheetView tabSelected="1" workbookViewId="0">
      <pane xSplit="4" ySplit="14" topLeftCell="F369" activePane="bottomRight" state="frozen"/>
      <selection pane="topRight" activeCell="E1" sqref="E1"/>
      <selection pane="bottomLeft" activeCell="A15" sqref="A15"/>
      <selection pane="bottomRight" activeCell="L2" sqref="L2"/>
    </sheetView>
  </sheetViews>
  <sheetFormatPr defaultRowHeight="15.75" x14ac:dyDescent="0.25"/>
  <cols>
    <col min="1" max="1" width="14.7109375" style="4" bestFit="1" customWidth="1"/>
    <col min="2" max="2" width="22.5703125" style="4" bestFit="1" customWidth="1"/>
    <col min="3" max="3" width="14.42578125" style="4" bestFit="1" customWidth="1"/>
    <col min="4" max="4" width="34.42578125" style="4" bestFit="1" customWidth="1"/>
    <col min="5" max="5" width="26.140625" style="4" bestFit="1" customWidth="1"/>
    <col min="6" max="6" width="20.7109375" style="4" bestFit="1" customWidth="1"/>
    <col min="7" max="7" width="19.7109375" style="4" bestFit="1" customWidth="1"/>
    <col min="8" max="9" width="18.7109375" style="4" customWidth="1"/>
    <col min="10" max="10" width="7.85546875" style="4" bestFit="1" customWidth="1"/>
    <col min="11" max="11" width="9.140625" style="4"/>
    <col min="12" max="12" width="10.7109375" style="4" bestFit="1" customWidth="1"/>
    <col min="13" max="16384" width="9.140625" style="4"/>
  </cols>
  <sheetData>
    <row r="1" spans="1:12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116</v>
      </c>
      <c r="I1" s="12" t="s">
        <v>119</v>
      </c>
      <c r="K1" s="4" t="s">
        <v>121</v>
      </c>
      <c r="L1" s="19">
        <v>45297</v>
      </c>
    </row>
    <row r="2" spans="1:12" x14ac:dyDescent="0.25">
      <c r="A2" s="20" t="s">
        <v>7</v>
      </c>
      <c r="B2" s="5" t="s">
        <v>8</v>
      </c>
      <c r="C2" s="5" t="s">
        <v>9</v>
      </c>
      <c r="D2" s="5" t="s">
        <v>8</v>
      </c>
      <c r="E2" s="6">
        <v>29085</v>
      </c>
      <c r="F2" s="6">
        <v>14247</v>
      </c>
      <c r="G2" s="6">
        <v>6660</v>
      </c>
      <c r="H2" s="6">
        <v>1862</v>
      </c>
      <c r="I2" s="6">
        <f>1201+2</f>
        <v>1203</v>
      </c>
    </row>
    <row r="3" spans="1:12" x14ac:dyDescent="0.25">
      <c r="A3" s="21"/>
      <c r="B3" s="5" t="s">
        <v>10</v>
      </c>
      <c r="C3" s="5" t="s">
        <v>11</v>
      </c>
      <c r="D3" s="5" t="s">
        <v>10</v>
      </c>
      <c r="E3" s="6">
        <v>10005</v>
      </c>
      <c r="F3" s="6">
        <v>9583</v>
      </c>
      <c r="G3" s="6">
        <v>4573</v>
      </c>
      <c r="H3" s="6">
        <v>1047</v>
      </c>
      <c r="I3" s="6">
        <v>556</v>
      </c>
    </row>
    <row r="4" spans="1:12" x14ac:dyDescent="0.25">
      <c r="A4" s="21"/>
      <c r="B4" s="5" t="s">
        <v>12</v>
      </c>
      <c r="C4" s="5" t="s">
        <v>13</v>
      </c>
      <c r="D4" s="5" t="s">
        <v>12</v>
      </c>
      <c r="E4" s="6">
        <v>13631</v>
      </c>
      <c r="F4" s="6">
        <v>7951</v>
      </c>
      <c r="G4" s="6">
        <v>6557</v>
      </c>
      <c r="H4" s="6">
        <v>1464</v>
      </c>
      <c r="I4" s="6">
        <v>612</v>
      </c>
    </row>
    <row r="5" spans="1:12" x14ac:dyDescent="0.25">
      <c r="A5" s="21"/>
      <c r="B5" s="5" t="s">
        <v>14</v>
      </c>
      <c r="C5" s="5" t="s">
        <v>15</v>
      </c>
      <c r="D5" s="5" t="s">
        <v>14</v>
      </c>
      <c r="E5" s="6">
        <v>3442</v>
      </c>
      <c r="F5" s="7">
        <v>1907</v>
      </c>
      <c r="G5" s="7">
        <v>1080</v>
      </c>
      <c r="H5" s="7">
        <v>522</v>
      </c>
      <c r="I5" s="7">
        <v>282</v>
      </c>
    </row>
    <row r="6" spans="1:12" x14ac:dyDescent="0.25">
      <c r="A6" s="21"/>
      <c r="B6" s="5" t="s">
        <v>16</v>
      </c>
      <c r="C6" s="5" t="s">
        <v>17</v>
      </c>
      <c r="D6" s="5" t="s">
        <v>16</v>
      </c>
      <c r="E6" s="6">
        <v>8681</v>
      </c>
      <c r="F6" s="7">
        <v>3451</v>
      </c>
      <c r="G6" s="7">
        <v>2454</v>
      </c>
      <c r="H6" s="7">
        <v>1614</v>
      </c>
      <c r="I6" s="7">
        <v>604</v>
      </c>
    </row>
    <row r="7" spans="1:12" x14ac:dyDescent="0.25">
      <c r="A7" s="21"/>
      <c r="B7" s="5" t="s">
        <v>18</v>
      </c>
      <c r="C7" s="5" t="s">
        <v>19</v>
      </c>
      <c r="D7" s="5" t="s">
        <v>18</v>
      </c>
      <c r="E7" s="6">
        <v>2757</v>
      </c>
      <c r="F7" s="7">
        <v>4936</v>
      </c>
      <c r="G7" s="7">
        <v>1227</v>
      </c>
      <c r="H7" s="7">
        <v>309</v>
      </c>
      <c r="I7" s="7">
        <v>129</v>
      </c>
    </row>
    <row r="8" spans="1:12" x14ac:dyDescent="0.25">
      <c r="A8" s="21"/>
      <c r="B8" s="5" t="s">
        <v>20</v>
      </c>
      <c r="C8" s="5" t="s">
        <v>21</v>
      </c>
      <c r="D8" s="5" t="s">
        <v>22</v>
      </c>
      <c r="E8" s="6">
        <v>1271</v>
      </c>
      <c r="F8" s="6">
        <v>902</v>
      </c>
      <c r="G8" s="6">
        <v>451</v>
      </c>
      <c r="H8" s="6">
        <v>253</v>
      </c>
      <c r="I8" s="6">
        <v>82</v>
      </c>
    </row>
    <row r="9" spans="1:12" x14ac:dyDescent="0.25">
      <c r="A9" s="21"/>
      <c r="B9" s="5" t="s">
        <v>23</v>
      </c>
      <c r="C9" s="5" t="s">
        <v>24</v>
      </c>
      <c r="D9" s="5" t="s">
        <v>23</v>
      </c>
      <c r="E9" s="6">
        <v>7304</v>
      </c>
      <c r="F9" s="7">
        <v>3286</v>
      </c>
      <c r="G9" s="7">
        <v>1915</v>
      </c>
      <c r="H9" s="7">
        <v>731</v>
      </c>
      <c r="I9" s="7">
        <v>359</v>
      </c>
    </row>
    <row r="10" spans="1:12" x14ac:dyDescent="0.25">
      <c r="B10" s="5"/>
      <c r="C10" s="5"/>
      <c r="D10" s="5"/>
      <c r="E10" s="6"/>
      <c r="F10" s="6"/>
      <c r="G10" s="6"/>
      <c r="H10" s="6"/>
      <c r="I10" s="6"/>
    </row>
    <row r="11" spans="1:12" x14ac:dyDescent="0.25">
      <c r="B11" s="5"/>
      <c r="C11" s="5"/>
      <c r="D11" s="17" t="s">
        <v>25</v>
      </c>
      <c r="E11" s="18">
        <f>SUM(E2:E9)</f>
        <v>76176</v>
      </c>
      <c r="F11" s="18">
        <f>SUM(F2:F9)</f>
        <v>46263</v>
      </c>
      <c r="G11" s="18">
        <f>SUM(G2:G9)</f>
        <v>24917</v>
      </c>
      <c r="H11" s="18">
        <f>SUM(H2:H9)</f>
        <v>7802</v>
      </c>
      <c r="I11" s="18">
        <f>SUM(I2:I9)</f>
        <v>3827</v>
      </c>
      <c r="J11" s="18"/>
    </row>
    <row r="12" spans="1:12" x14ac:dyDescent="0.25">
      <c r="B12" s="5"/>
      <c r="C12" s="5"/>
      <c r="D12" s="13"/>
      <c r="E12" s="14"/>
      <c r="F12" s="14"/>
      <c r="G12" s="6"/>
      <c r="H12" s="6"/>
      <c r="I12" s="14"/>
    </row>
    <row r="13" spans="1:12" x14ac:dyDescent="0.25">
      <c r="B13" s="5"/>
      <c r="C13" s="5"/>
      <c r="D13" s="5"/>
      <c r="E13" s="6"/>
      <c r="F13" s="6"/>
      <c r="G13" s="6"/>
    </row>
    <row r="14" spans="1:12" x14ac:dyDescent="0.25">
      <c r="B14" s="22" t="s">
        <v>26</v>
      </c>
      <c r="C14" s="22"/>
      <c r="D14" s="22"/>
      <c r="E14" s="2">
        <v>2019</v>
      </c>
      <c r="F14" s="2">
        <v>2020</v>
      </c>
      <c r="G14" s="2">
        <v>2021</v>
      </c>
      <c r="H14" s="2">
        <v>2022</v>
      </c>
      <c r="I14" s="2">
        <v>2023</v>
      </c>
    </row>
    <row r="15" spans="1:12" x14ac:dyDescent="0.25">
      <c r="B15" s="20" t="s">
        <v>8</v>
      </c>
      <c r="C15" s="20" t="s">
        <v>9</v>
      </c>
      <c r="D15" s="5" t="s">
        <v>26</v>
      </c>
      <c r="E15" s="7">
        <v>150522</v>
      </c>
      <c r="F15" s="7">
        <v>39033</v>
      </c>
      <c r="G15" s="7">
        <v>63800</v>
      </c>
      <c r="H15" s="7">
        <v>84725</v>
      </c>
      <c r="I15" s="7">
        <v>75541</v>
      </c>
    </row>
    <row r="16" spans="1:12" x14ac:dyDescent="0.25">
      <c r="B16" s="21"/>
      <c r="C16" s="21"/>
      <c r="D16" s="5" t="s">
        <v>27</v>
      </c>
      <c r="E16" s="7">
        <v>33028</v>
      </c>
      <c r="F16" s="7">
        <v>38064</v>
      </c>
      <c r="G16" s="7">
        <v>41274</v>
      </c>
      <c r="H16" s="7">
        <v>46905</v>
      </c>
      <c r="I16" s="7">
        <v>52643</v>
      </c>
    </row>
    <row r="17" spans="2:9" x14ac:dyDescent="0.25">
      <c r="B17" s="21"/>
      <c r="C17" s="21"/>
      <c r="D17" s="17" t="s">
        <v>28</v>
      </c>
      <c r="E17" s="18">
        <f>+E16+E15</f>
        <v>183550</v>
      </c>
      <c r="F17" s="18">
        <f>+F16+F15</f>
        <v>77097</v>
      </c>
      <c r="G17" s="18">
        <f>+G16+G15</f>
        <v>105074</v>
      </c>
      <c r="H17" s="18">
        <f>+H16+H15</f>
        <v>131630</v>
      </c>
      <c r="I17" s="18">
        <f>+I16+I15</f>
        <v>128184</v>
      </c>
    </row>
    <row r="18" spans="2:9" x14ac:dyDescent="0.25">
      <c r="B18" s="20" t="s">
        <v>10</v>
      </c>
      <c r="C18" s="20" t="s">
        <v>11</v>
      </c>
      <c r="D18" s="5" t="s">
        <v>26</v>
      </c>
      <c r="E18" s="7">
        <v>60932</v>
      </c>
      <c r="F18" s="7">
        <v>17968</v>
      </c>
      <c r="G18" s="7">
        <v>27063</v>
      </c>
      <c r="H18" s="7">
        <v>36645</v>
      </c>
      <c r="I18" s="7">
        <v>48514</v>
      </c>
    </row>
    <row r="19" spans="2:9" x14ac:dyDescent="0.25">
      <c r="B19" s="21"/>
      <c r="C19" s="21"/>
      <c r="D19" s="5" t="s">
        <v>27</v>
      </c>
      <c r="E19" s="7">
        <v>10601</v>
      </c>
      <c r="F19" s="7">
        <v>12100</v>
      </c>
      <c r="G19" s="7">
        <v>13888</v>
      </c>
      <c r="H19" s="7">
        <v>15621</v>
      </c>
      <c r="I19" s="7">
        <v>19228</v>
      </c>
    </row>
    <row r="20" spans="2:9" x14ac:dyDescent="0.25">
      <c r="B20" s="21"/>
      <c r="C20" s="21"/>
      <c r="D20" s="17" t="s">
        <v>28</v>
      </c>
      <c r="E20" s="18">
        <f>+E19+E18</f>
        <v>71533</v>
      </c>
      <c r="F20" s="18">
        <f>+F19+F18</f>
        <v>30068</v>
      </c>
      <c r="G20" s="18">
        <f>+G19+G18</f>
        <v>40951</v>
      </c>
      <c r="H20" s="18">
        <f>+H19+H18</f>
        <v>52266</v>
      </c>
      <c r="I20" s="18">
        <f>+I19+I18</f>
        <v>67742</v>
      </c>
    </row>
    <row r="21" spans="2:9" x14ac:dyDescent="0.25">
      <c r="B21" s="20" t="s">
        <v>12</v>
      </c>
      <c r="C21" s="20" t="s">
        <v>13</v>
      </c>
      <c r="D21" s="5" t="s">
        <v>26</v>
      </c>
      <c r="E21" s="7">
        <v>85787</v>
      </c>
      <c r="F21" s="7">
        <v>29563</v>
      </c>
      <c r="G21" s="7">
        <v>47626</v>
      </c>
      <c r="H21" s="7">
        <v>64336</v>
      </c>
      <c r="I21" s="7">
        <v>67929</v>
      </c>
    </row>
    <row r="22" spans="2:9" x14ac:dyDescent="0.25">
      <c r="B22" s="21"/>
      <c r="C22" s="21"/>
      <c r="D22" s="5" t="s">
        <v>27</v>
      </c>
      <c r="E22" s="7">
        <v>13452</v>
      </c>
      <c r="F22" s="7">
        <v>16656</v>
      </c>
      <c r="G22" s="7">
        <v>12709</v>
      </c>
      <c r="H22" s="7">
        <v>15217</v>
      </c>
      <c r="I22" s="7">
        <v>15719</v>
      </c>
    </row>
    <row r="23" spans="2:9" x14ac:dyDescent="0.25">
      <c r="B23" s="21"/>
      <c r="C23" s="21"/>
      <c r="D23" s="17" t="s">
        <v>28</v>
      </c>
      <c r="E23" s="18">
        <f>+E22+E21</f>
        <v>99239</v>
      </c>
      <c r="F23" s="18">
        <f>+F22+F21</f>
        <v>46219</v>
      </c>
      <c r="G23" s="18">
        <f>+G22+G21</f>
        <v>60335</v>
      </c>
      <c r="H23" s="18">
        <f>+H22+H21</f>
        <v>79553</v>
      </c>
      <c r="I23" s="18">
        <f>+I22+I21</f>
        <v>83648</v>
      </c>
    </row>
    <row r="24" spans="2:9" x14ac:dyDescent="0.25">
      <c r="B24" s="20" t="s">
        <v>14</v>
      </c>
      <c r="C24" s="20" t="s">
        <v>15</v>
      </c>
      <c r="D24" s="5" t="s">
        <v>26</v>
      </c>
      <c r="E24" s="7">
        <v>26606</v>
      </c>
      <c r="F24" s="7">
        <v>8873</v>
      </c>
      <c r="G24" s="7">
        <v>11235</v>
      </c>
      <c r="H24" s="7">
        <v>14485</v>
      </c>
      <c r="I24" s="7">
        <v>15832</v>
      </c>
    </row>
    <row r="25" spans="2:9" x14ac:dyDescent="0.25">
      <c r="B25" s="21"/>
      <c r="C25" s="21"/>
      <c r="D25" s="5" t="s">
        <v>27</v>
      </c>
      <c r="E25" s="7">
        <v>5624</v>
      </c>
      <c r="F25" s="7">
        <v>7382</v>
      </c>
      <c r="G25" s="7">
        <v>7048</v>
      </c>
      <c r="H25" s="7">
        <v>9815</v>
      </c>
      <c r="I25" s="7">
        <v>11715</v>
      </c>
    </row>
    <row r="26" spans="2:9" x14ac:dyDescent="0.25">
      <c r="B26" s="21"/>
      <c r="C26" s="21"/>
      <c r="D26" s="17" t="s">
        <v>28</v>
      </c>
      <c r="E26" s="18">
        <f>+E25+E24</f>
        <v>32230</v>
      </c>
      <c r="F26" s="18">
        <f>+F25+F24</f>
        <v>16255</v>
      </c>
      <c r="G26" s="18">
        <f>+G25+G24</f>
        <v>18283</v>
      </c>
      <c r="H26" s="18">
        <f>+H25+H24</f>
        <v>24300</v>
      </c>
      <c r="I26" s="18">
        <f>+I25+I24</f>
        <v>27547</v>
      </c>
    </row>
    <row r="27" spans="2:9" x14ac:dyDescent="0.25">
      <c r="B27" s="20" t="s">
        <v>16</v>
      </c>
      <c r="C27" s="20" t="s">
        <v>17</v>
      </c>
      <c r="D27" s="5" t="s">
        <v>26</v>
      </c>
      <c r="E27" s="7">
        <v>57332</v>
      </c>
      <c r="F27" s="7">
        <v>24141</v>
      </c>
      <c r="G27" s="7">
        <v>40159</v>
      </c>
      <c r="H27" s="7">
        <v>57702</v>
      </c>
      <c r="I27" s="7">
        <v>62494</v>
      </c>
    </row>
    <row r="28" spans="2:9" x14ac:dyDescent="0.25">
      <c r="B28" s="21"/>
      <c r="C28" s="21"/>
      <c r="D28" s="5" t="s">
        <v>27</v>
      </c>
      <c r="E28" s="7">
        <v>12498</v>
      </c>
      <c r="F28" s="7">
        <v>14914</v>
      </c>
      <c r="G28" s="7">
        <v>16366</v>
      </c>
      <c r="H28" s="7">
        <v>19911</v>
      </c>
      <c r="I28" s="7">
        <v>22772</v>
      </c>
    </row>
    <row r="29" spans="2:9" x14ac:dyDescent="0.25">
      <c r="B29" s="21"/>
      <c r="C29" s="21"/>
      <c r="D29" s="17" t="s">
        <v>28</v>
      </c>
      <c r="E29" s="18">
        <f>+E28+E27</f>
        <v>69830</v>
      </c>
      <c r="F29" s="18">
        <f>+F28+F27</f>
        <v>39055</v>
      </c>
      <c r="G29" s="18">
        <f>+G28+G27</f>
        <v>56525</v>
      </c>
      <c r="H29" s="18">
        <f>+H28+H27</f>
        <v>77613</v>
      </c>
      <c r="I29" s="18">
        <f>+I28+I27</f>
        <v>85266</v>
      </c>
    </row>
    <row r="30" spans="2:9" x14ac:dyDescent="0.25">
      <c r="B30" s="20" t="s">
        <v>18</v>
      </c>
      <c r="C30" s="20" t="s">
        <v>19</v>
      </c>
      <c r="D30" s="5" t="s">
        <v>26</v>
      </c>
      <c r="E30" s="7">
        <v>11076</v>
      </c>
      <c r="F30" s="7">
        <v>3639</v>
      </c>
      <c r="G30" s="7">
        <v>6089</v>
      </c>
      <c r="H30" s="7">
        <v>11279</v>
      </c>
      <c r="I30" s="7">
        <v>11791</v>
      </c>
    </row>
    <row r="31" spans="2:9" x14ac:dyDescent="0.25">
      <c r="B31" s="21"/>
      <c r="C31" s="21"/>
      <c r="D31" s="5" t="s">
        <v>27</v>
      </c>
      <c r="E31" s="7">
        <v>1997</v>
      </c>
      <c r="F31" s="7">
        <v>2788</v>
      </c>
      <c r="G31" s="7">
        <v>3713</v>
      </c>
      <c r="H31" s="7">
        <v>4577</v>
      </c>
      <c r="I31" s="7">
        <v>5328</v>
      </c>
    </row>
    <row r="32" spans="2:9" x14ac:dyDescent="0.25">
      <c r="B32" s="21"/>
      <c r="C32" s="21"/>
      <c r="D32" s="17" t="s">
        <v>28</v>
      </c>
      <c r="E32" s="18">
        <f>+E31+E30</f>
        <v>13073</v>
      </c>
      <c r="F32" s="18">
        <f>+F31+F30</f>
        <v>6427</v>
      </c>
      <c r="G32" s="18">
        <f>+G31+G30</f>
        <v>9802</v>
      </c>
      <c r="H32" s="18">
        <f>+H31+H30</f>
        <v>15856</v>
      </c>
      <c r="I32" s="18">
        <f>+I31+I30</f>
        <v>17119</v>
      </c>
    </row>
    <row r="33" spans="2:9" x14ac:dyDescent="0.25">
      <c r="B33" s="20" t="s">
        <v>20</v>
      </c>
      <c r="C33" s="20" t="s">
        <v>21</v>
      </c>
      <c r="D33" s="5" t="s">
        <v>26</v>
      </c>
      <c r="E33" s="7">
        <v>18911</v>
      </c>
      <c r="F33" s="7">
        <v>9189</v>
      </c>
      <c r="G33" s="7">
        <v>11012</v>
      </c>
      <c r="H33" s="7">
        <v>10765</v>
      </c>
      <c r="I33" s="7">
        <v>10447</v>
      </c>
    </row>
    <row r="34" spans="2:9" x14ac:dyDescent="0.25">
      <c r="B34" s="21"/>
      <c r="C34" s="21"/>
      <c r="D34" s="5" t="s">
        <v>27</v>
      </c>
      <c r="E34" s="7">
        <v>1629</v>
      </c>
      <c r="F34" s="7">
        <v>2263</v>
      </c>
      <c r="G34" s="7">
        <v>2537</v>
      </c>
      <c r="H34" s="7">
        <v>2711</v>
      </c>
      <c r="I34" s="7">
        <v>3018</v>
      </c>
    </row>
    <row r="35" spans="2:9" x14ac:dyDescent="0.25">
      <c r="B35" s="21"/>
      <c r="C35" s="21"/>
      <c r="D35" s="17" t="s">
        <v>28</v>
      </c>
      <c r="E35" s="18">
        <f>+E34+E33</f>
        <v>20540</v>
      </c>
      <c r="F35" s="18">
        <f>+F34+F33</f>
        <v>11452</v>
      </c>
      <c r="G35" s="18">
        <f>+G34+G33</f>
        <v>13549</v>
      </c>
      <c r="H35" s="18">
        <f>+H34+H33</f>
        <v>13476</v>
      </c>
      <c r="I35" s="18">
        <f>+I34+I33</f>
        <v>13465</v>
      </c>
    </row>
    <row r="36" spans="2:9" x14ac:dyDescent="0.25">
      <c r="B36" s="20" t="s">
        <v>23</v>
      </c>
      <c r="C36" s="20" t="s">
        <v>24</v>
      </c>
      <c r="D36" s="5" t="s">
        <v>26</v>
      </c>
      <c r="E36" s="7">
        <v>37568</v>
      </c>
      <c r="F36" s="7">
        <v>13437</v>
      </c>
      <c r="G36" s="7">
        <v>22067</v>
      </c>
      <c r="H36" s="7">
        <v>24458</v>
      </c>
      <c r="I36" s="7">
        <v>25044</v>
      </c>
    </row>
    <row r="37" spans="2:9" x14ac:dyDescent="0.25">
      <c r="B37" s="21"/>
      <c r="C37" s="21"/>
      <c r="D37" s="5" t="s">
        <v>27</v>
      </c>
      <c r="E37" s="7">
        <v>6886</v>
      </c>
      <c r="F37" s="7">
        <v>9172</v>
      </c>
      <c r="G37" s="7">
        <v>10159</v>
      </c>
      <c r="H37" s="7">
        <v>12881</v>
      </c>
      <c r="I37" s="7">
        <v>15953</v>
      </c>
    </row>
    <row r="38" spans="2:9" x14ac:dyDescent="0.25">
      <c r="B38" s="21"/>
      <c r="C38" s="21"/>
      <c r="D38" s="17" t="s">
        <v>28</v>
      </c>
      <c r="E38" s="18">
        <f>+E37+E36</f>
        <v>44454</v>
      </c>
      <c r="F38" s="18">
        <f>+F37+F36</f>
        <v>22609</v>
      </c>
      <c r="G38" s="18">
        <f>+G37+G36</f>
        <v>32226</v>
      </c>
      <c r="H38" s="18">
        <f>+H37+H36</f>
        <v>37339</v>
      </c>
      <c r="I38" s="18">
        <f>+I37+I36</f>
        <v>40997</v>
      </c>
    </row>
    <row r="39" spans="2:9" x14ac:dyDescent="0.25">
      <c r="D39" s="5"/>
      <c r="E39" s="7"/>
    </row>
    <row r="40" spans="2:9" x14ac:dyDescent="0.25">
      <c r="B40" s="5"/>
      <c r="C40" s="5" t="s">
        <v>25</v>
      </c>
      <c r="D40" s="17" t="s">
        <v>26</v>
      </c>
      <c r="E40" s="18">
        <f>+E15+E18+E21+E24+E27+E30+E33+E36</f>
        <v>448734</v>
      </c>
      <c r="F40" s="18">
        <f t="shared" ref="F40:G40" si="0">+F15+F18+F21+F24+F27+F30+F33+F36</f>
        <v>145843</v>
      </c>
      <c r="G40" s="18">
        <f t="shared" si="0"/>
        <v>229051</v>
      </c>
      <c r="H40" s="18">
        <f t="shared" ref="H40:I40" si="1">+H15+H18+H21+H24+H27+H30+H33+H36</f>
        <v>304395</v>
      </c>
      <c r="I40" s="18">
        <f t="shared" si="1"/>
        <v>317592</v>
      </c>
    </row>
    <row r="41" spans="2:9" x14ac:dyDescent="0.25">
      <c r="B41" s="5"/>
      <c r="C41" s="5"/>
      <c r="D41" s="17" t="s">
        <v>27</v>
      </c>
      <c r="E41" s="18">
        <f>+E16+E19+E22+E25+E28+E31+E34+E37</f>
        <v>85715</v>
      </c>
      <c r="F41" s="18">
        <f t="shared" ref="F41:G41" si="2">+F16+F19+F22+F25+F28+F31+F34+F37</f>
        <v>103339</v>
      </c>
      <c r="G41" s="18">
        <f t="shared" si="2"/>
        <v>107694</v>
      </c>
      <c r="H41" s="18">
        <f t="shared" ref="H41:I41" si="3">+H16+H19+H22+H25+H28+H31+H34+H37</f>
        <v>127638</v>
      </c>
      <c r="I41" s="18">
        <f t="shared" si="3"/>
        <v>146376</v>
      </c>
    </row>
    <row r="42" spans="2:9" x14ac:dyDescent="0.25">
      <c r="B42" s="5"/>
      <c r="C42" s="5"/>
      <c r="D42" s="17" t="s">
        <v>28</v>
      </c>
      <c r="E42" s="18">
        <f>+E17+E20+E23+E26+E29+E32+E35+E38</f>
        <v>534449</v>
      </c>
      <c r="F42" s="18">
        <f t="shared" ref="F42:G42" si="4">+F17+F20+F23+F26+F29+F32+F35+F38</f>
        <v>249182</v>
      </c>
      <c r="G42" s="18">
        <f t="shared" si="4"/>
        <v>336745</v>
      </c>
      <c r="H42" s="18">
        <f t="shared" ref="H42:I42" si="5">+H17+H20+H23+H26+H29+H32+H35+H38</f>
        <v>432033</v>
      </c>
      <c r="I42" s="18">
        <f t="shared" si="5"/>
        <v>463968</v>
      </c>
    </row>
    <row r="43" spans="2:9" x14ac:dyDescent="0.25">
      <c r="B43" s="5"/>
      <c r="C43" s="5"/>
      <c r="D43" s="5"/>
      <c r="E43" s="6"/>
      <c r="F43" s="6"/>
    </row>
    <row r="44" spans="2:9" x14ac:dyDescent="0.25">
      <c r="B44" s="22" t="s">
        <v>29</v>
      </c>
      <c r="C44" s="22"/>
      <c r="D44" s="22"/>
      <c r="E44" s="2">
        <v>2019</v>
      </c>
      <c r="F44" s="2">
        <v>2020</v>
      </c>
      <c r="G44" s="2">
        <v>2021</v>
      </c>
      <c r="H44" s="2">
        <v>2022</v>
      </c>
      <c r="I44" s="2">
        <v>2023</v>
      </c>
    </row>
    <row r="45" spans="2:9" x14ac:dyDescent="0.25">
      <c r="B45" s="20" t="s">
        <v>8</v>
      </c>
      <c r="C45" s="20" t="s">
        <v>9</v>
      </c>
      <c r="D45" s="5" t="s">
        <v>30</v>
      </c>
      <c r="E45" s="7">
        <v>3201</v>
      </c>
      <c r="F45" s="7">
        <v>528</v>
      </c>
      <c r="G45" s="7">
        <v>331</v>
      </c>
      <c r="H45" s="7">
        <v>213</v>
      </c>
      <c r="I45" s="7">
        <f>336+174</f>
        <v>510</v>
      </c>
    </row>
    <row r="46" spans="2:9" x14ac:dyDescent="0.25">
      <c r="B46" s="21"/>
      <c r="C46" s="21"/>
      <c r="D46" s="5" t="s">
        <v>29</v>
      </c>
      <c r="E46" s="7">
        <v>313</v>
      </c>
      <c r="F46" s="7">
        <v>380</v>
      </c>
      <c r="G46" s="7">
        <v>136</v>
      </c>
      <c r="H46" s="7">
        <v>333</v>
      </c>
      <c r="I46" s="7">
        <f>264+68</f>
        <v>332</v>
      </c>
    </row>
    <row r="47" spans="2:9" x14ac:dyDescent="0.25">
      <c r="B47" s="20" t="s">
        <v>10</v>
      </c>
      <c r="C47" s="20" t="s">
        <v>11</v>
      </c>
      <c r="D47" s="5" t="s">
        <v>30</v>
      </c>
      <c r="E47" s="7">
        <v>1833</v>
      </c>
      <c r="F47" s="7">
        <v>769</v>
      </c>
      <c r="G47" s="7">
        <v>1422</v>
      </c>
      <c r="H47" s="7">
        <v>872</v>
      </c>
      <c r="I47" s="7">
        <f>2474+1225</f>
        <v>3699</v>
      </c>
    </row>
    <row r="48" spans="2:9" x14ac:dyDescent="0.25">
      <c r="B48" s="21"/>
      <c r="C48" s="21"/>
      <c r="D48" s="5" t="s">
        <v>29</v>
      </c>
      <c r="E48" s="7">
        <v>165</v>
      </c>
      <c r="F48" s="7">
        <v>112</v>
      </c>
      <c r="G48" s="7">
        <v>33</v>
      </c>
      <c r="H48" s="7">
        <v>58</v>
      </c>
      <c r="I48" s="7">
        <f>131+68</f>
        <v>199</v>
      </c>
    </row>
    <row r="49" spans="2:9" x14ac:dyDescent="0.25">
      <c r="B49" s="20" t="s">
        <v>12</v>
      </c>
      <c r="C49" s="20" t="s">
        <v>13</v>
      </c>
      <c r="D49" s="5" t="s">
        <v>30</v>
      </c>
      <c r="E49" s="7">
        <v>3889</v>
      </c>
      <c r="F49" s="7">
        <v>522</v>
      </c>
      <c r="G49" s="7">
        <v>10</v>
      </c>
      <c r="H49" s="7">
        <v>433</v>
      </c>
      <c r="I49" s="7">
        <f>2532+1658</f>
        <v>4190</v>
      </c>
    </row>
    <row r="50" spans="2:9" x14ac:dyDescent="0.25">
      <c r="B50" s="21"/>
      <c r="C50" s="21"/>
      <c r="D50" s="5" t="s">
        <v>29</v>
      </c>
      <c r="E50" s="7">
        <v>224</v>
      </c>
      <c r="F50" s="7">
        <v>293</v>
      </c>
      <c r="G50" s="7">
        <v>40</v>
      </c>
      <c r="H50" s="7">
        <v>274</v>
      </c>
      <c r="I50" s="7">
        <f>401+196</f>
        <v>597</v>
      </c>
    </row>
    <row r="51" spans="2:9" x14ac:dyDescent="0.25">
      <c r="B51" s="20" t="s">
        <v>14</v>
      </c>
      <c r="C51" s="20" t="s">
        <v>15</v>
      </c>
      <c r="D51" s="5" t="s">
        <v>30</v>
      </c>
      <c r="E51" s="7">
        <v>1439</v>
      </c>
      <c r="F51" s="7">
        <v>499</v>
      </c>
      <c r="G51" s="7">
        <v>213</v>
      </c>
      <c r="H51" s="7">
        <v>138</v>
      </c>
      <c r="I51" s="7">
        <f>723+233</f>
        <v>956</v>
      </c>
    </row>
    <row r="52" spans="2:9" x14ac:dyDescent="0.25">
      <c r="B52" s="21"/>
      <c r="C52" s="21"/>
      <c r="D52" s="5" t="s">
        <v>29</v>
      </c>
      <c r="E52" s="7">
        <v>169</v>
      </c>
      <c r="F52" s="7">
        <v>69</v>
      </c>
      <c r="G52" s="7">
        <v>17</v>
      </c>
      <c r="H52" s="7">
        <v>31</v>
      </c>
      <c r="I52" s="7">
        <f>97+43</f>
        <v>140</v>
      </c>
    </row>
    <row r="53" spans="2:9" x14ac:dyDescent="0.25">
      <c r="B53" s="20" t="s">
        <v>16</v>
      </c>
      <c r="C53" s="20" t="s">
        <v>17</v>
      </c>
      <c r="D53" s="5" t="s">
        <v>30</v>
      </c>
      <c r="E53" s="7">
        <v>4934</v>
      </c>
      <c r="F53" s="7">
        <v>610</v>
      </c>
      <c r="G53" s="7">
        <v>601</v>
      </c>
      <c r="H53" s="7">
        <v>1766</v>
      </c>
      <c r="I53" s="7">
        <f>3798+2182</f>
        <v>5980</v>
      </c>
    </row>
    <row r="54" spans="2:9" x14ac:dyDescent="0.25">
      <c r="B54" s="21"/>
      <c r="C54" s="21"/>
      <c r="D54" s="5" t="s">
        <v>29</v>
      </c>
      <c r="E54" s="7">
        <v>170</v>
      </c>
      <c r="F54" s="7">
        <v>127</v>
      </c>
      <c r="G54" s="7">
        <v>92</v>
      </c>
      <c r="H54" s="7">
        <v>156</v>
      </c>
      <c r="I54" s="7">
        <f>197+80</f>
        <v>277</v>
      </c>
    </row>
    <row r="55" spans="2:9" x14ac:dyDescent="0.25">
      <c r="B55" s="20" t="s">
        <v>18</v>
      </c>
      <c r="C55" s="20" t="s">
        <v>19</v>
      </c>
      <c r="D55" s="5" t="s">
        <v>30</v>
      </c>
      <c r="E55" s="7">
        <v>1150</v>
      </c>
      <c r="F55" s="7">
        <v>293</v>
      </c>
      <c r="G55" s="7">
        <v>84</v>
      </c>
      <c r="H55" s="7">
        <v>0</v>
      </c>
      <c r="I55" s="7">
        <f>83+6</f>
        <v>89</v>
      </c>
    </row>
    <row r="56" spans="2:9" x14ac:dyDescent="0.25">
      <c r="B56" s="21"/>
      <c r="C56" s="21"/>
      <c r="D56" s="5" t="s">
        <v>29</v>
      </c>
      <c r="E56" s="7">
        <v>138</v>
      </c>
      <c r="F56" s="7">
        <v>61</v>
      </c>
      <c r="G56" s="7">
        <v>1</v>
      </c>
      <c r="H56" s="7">
        <v>38</v>
      </c>
      <c r="I56" s="7">
        <f>54+17</f>
        <v>71</v>
      </c>
    </row>
    <row r="57" spans="2:9" x14ac:dyDescent="0.25">
      <c r="B57" s="20" t="s">
        <v>20</v>
      </c>
      <c r="C57" s="20" t="s">
        <v>21</v>
      </c>
      <c r="D57" s="5" t="s">
        <v>30</v>
      </c>
      <c r="E57" s="7">
        <v>420</v>
      </c>
      <c r="F57" s="7">
        <v>0</v>
      </c>
      <c r="G57" s="7">
        <v>261</v>
      </c>
      <c r="H57" s="7">
        <v>449</v>
      </c>
      <c r="I57" s="7">
        <f>977+756</f>
        <v>1733</v>
      </c>
    </row>
    <row r="58" spans="2:9" x14ac:dyDescent="0.25">
      <c r="B58" s="21"/>
      <c r="C58" s="21"/>
      <c r="D58" s="5" t="s">
        <v>29</v>
      </c>
      <c r="E58" s="7">
        <v>59</v>
      </c>
      <c r="F58" s="7">
        <v>18</v>
      </c>
      <c r="G58" s="7">
        <v>7</v>
      </c>
      <c r="H58" s="7">
        <v>120</v>
      </c>
      <c r="I58" s="7">
        <f>50+38</f>
        <v>88</v>
      </c>
    </row>
    <row r="59" spans="2:9" x14ac:dyDescent="0.25">
      <c r="B59" s="20" t="s">
        <v>23</v>
      </c>
      <c r="C59" s="20" t="s">
        <v>24</v>
      </c>
      <c r="D59" s="5" t="s">
        <v>30</v>
      </c>
      <c r="E59" s="7">
        <v>308</v>
      </c>
      <c r="F59" s="7">
        <v>68</v>
      </c>
      <c r="G59" s="7"/>
      <c r="H59" s="7">
        <v>64</v>
      </c>
      <c r="I59" s="7">
        <f>508+253</f>
        <v>761</v>
      </c>
    </row>
    <row r="60" spans="2:9" x14ac:dyDescent="0.25">
      <c r="B60" s="21"/>
      <c r="C60" s="21"/>
      <c r="D60" s="5" t="s">
        <v>29</v>
      </c>
      <c r="E60" s="7">
        <v>56</v>
      </c>
      <c r="F60" s="7">
        <v>21</v>
      </c>
      <c r="G60" s="7">
        <v>1</v>
      </c>
      <c r="H60" s="7">
        <v>43</v>
      </c>
      <c r="I60" s="7">
        <f>85+55</f>
        <v>140</v>
      </c>
    </row>
    <row r="61" spans="2:9" x14ac:dyDescent="0.25">
      <c r="D61" s="5"/>
      <c r="E61" s="7"/>
    </row>
    <row r="62" spans="2:9" x14ac:dyDescent="0.25">
      <c r="C62" s="4" t="s">
        <v>25</v>
      </c>
      <c r="D62" s="5" t="s">
        <v>30</v>
      </c>
      <c r="E62" s="7">
        <f>+E45+E47+E49+E51+E53+E55+E57+E59</f>
        <v>17174</v>
      </c>
      <c r="F62" s="7">
        <f t="shared" ref="F62:G62" si="6">+F45+F47+F49+F51+F53+F55+F57+F59</f>
        <v>3289</v>
      </c>
      <c r="G62" s="7">
        <f t="shared" si="6"/>
        <v>2922</v>
      </c>
      <c r="H62" s="7">
        <f t="shared" ref="H62:I62" si="7">+H45+H47+H49+H51+H53+H55+H57+H59</f>
        <v>3935</v>
      </c>
      <c r="I62" s="7">
        <f t="shared" si="7"/>
        <v>17918</v>
      </c>
    </row>
    <row r="63" spans="2:9" x14ac:dyDescent="0.25">
      <c r="D63" s="5" t="s">
        <v>29</v>
      </c>
      <c r="E63" s="7">
        <f>+E46+E48+E50+E52+E54+E56+E58+E60</f>
        <v>1294</v>
      </c>
      <c r="F63" s="7">
        <f t="shared" ref="F63:G63" si="8">+F46+F48+F50+F52+F54+F56+F58+F60</f>
        <v>1081</v>
      </c>
      <c r="G63" s="7">
        <f t="shared" si="8"/>
        <v>327</v>
      </c>
      <c r="H63" s="7">
        <f t="shared" ref="H63:I63" si="9">+H46+H48+H50+H52+H54+H56+H58+H60</f>
        <v>1053</v>
      </c>
      <c r="I63" s="7">
        <f t="shared" si="9"/>
        <v>1844</v>
      </c>
    </row>
    <row r="64" spans="2:9" x14ac:dyDescent="0.25">
      <c r="B64" s="5"/>
      <c r="C64" s="5"/>
      <c r="D64" s="5"/>
      <c r="E64" s="6"/>
    </row>
    <row r="65" spans="2:9" x14ac:dyDescent="0.25">
      <c r="B65" s="23" t="s">
        <v>31</v>
      </c>
      <c r="C65" s="23"/>
      <c r="D65" s="23"/>
      <c r="E65" s="2">
        <v>2019</v>
      </c>
      <c r="F65" s="2">
        <v>2020</v>
      </c>
      <c r="G65" s="2">
        <v>2021</v>
      </c>
      <c r="H65" s="2">
        <v>2022</v>
      </c>
      <c r="I65" s="2">
        <v>2023</v>
      </c>
    </row>
    <row r="66" spans="2:9" x14ac:dyDescent="0.25">
      <c r="B66" s="20" t="s">
        <v>8</v>
      </c>
      <c r="C66" s="20" t="s">
        <v>9</v>
      </c>
      <c r="D66" s="5" t="s">
        <v>32</v>
      </c>
      <c r="E66" s="7">
        <v>39778</v>
      </c>
      <c r="F66" s="7">
        <v>8138</v>
      </c>
      <c r="G66" s="7">
        <v>8302</v>
      </c>
      <c r="H66" s="7">
        <v>15917</v>
      </c>
      <c r="I66" s="7">
        <v>14115</v>
      </c>
    </row>
    <row r="67" spans="2:9" x14ac:dyDescent="0.25">
      <c r="B67" s="21"/>
      <c r="C67" s="21"/>
      <c r="D67" s="5" t="s">
        <v>33</v>
      </c>
      <c r="E67" s="7">
        <v>39</v>
      </c>
      <c r="F67" s="7">
        <v>39</v>
      </c>
      <c r="G67" s="7">
        <v>46</v>
      </c>
      <c r="H67" s="7">
        <v>45</v>
      </c>
      <c r="I67" s="7">
        <v>45</v>
      </c>
    </row>
    <row r="68" spans="2:9" x14ac:dyDescent="0.25">
      <c r="B68" s="21"/>
      <c r="C68" s="21"/>
      <c r="D68" s="5" t="s">
        <v>34</v>
      </c>
      <c r="E68" s="7">
        <v>1565687</v>
      </c>
      <c r="F68" s="7">
        <v>314573</v>
      </c>
      <c r="G68" s="7">
        <v>385375</v>
      </c>
      <c r="H68" s="7">
        <v>721839</v>
      </c>
      <c r="I68" s="7">
        <v>635293</v>
      </c>
    </row>
    <row r="69" spans="2:9" x14ac:dyDescent="0.25">
      <c r="B69" s="20" t="s">
        <v>10</v>
      </c>
      <c r="C69" s="20" t="s">
        <v>11</v>
      </c>
      <c r="D69" s="5" t="s">
        <v>32</v>
      </c>
      <c r="E69" s="7">
        <v>7214</v>
      </c>
      <c r="F69" s="7">
        <v>1321</v>
      </c>
      <c r="G69" s="7">
        <v>1960</v>
      </c>
      <c r="H69" s="7">
        <v>3419</v>
      </c>
      <c r="I69" s="7">
        <v>4560</v>
      </c>
    </row>
    <row r="70" spans="2:9" x14ac:dyDescent="0.25">
      <c r="B70" s="21"/>
      <c r="C70" s="21"/>
      <c r="D70" s="5" t="s">
        <v>33</v>
      </c>
      <c r="E70" s="7">
        <v>43.532792665726376</v>
      </c>
      <c r="F70" s="7">
        <v>40</v>
      </c>
      <c r="G70" s="7">
        <v>34</v>
      </c>
      <c r="H70" s="7">
        <v>35</v>
      </c>
      <c r="I70" s="7">
        <v>38</v>
      </c>
    </row>
    <row r="71" spans="2:9" x14ac:dyDescent="0.25">
      <c r="B71" s="21"/>
      <c r="C71" s="21"/>
      <c r="D71" s="5" t="s">
        <v>34</v>
      </c>
      <c r="E71" s="7">
        <v>320915</v>
      </c>
      <c r="F71" s="7">
        <v>53035</v>
      </c>
      <c r="G71" s="7">
        <v>66026</v>
      </c>
      <c r="H71" s="7">
        <v>119927</v>
      </c>
      <c r="I71" s="7">
        <v>174065</v>
      </c>
    </row>
    <row r="72" spans="2:9" x14ac:dyDescent="0.25">
      <c r="B72" s="20" t="s">
        <v>12</v>
      </c>
      <c r="C72" s="20" t="s">
        <v>13</v>
      </c>
      <c r="D72" s="5" t="s">
        <v>32</v>
      </c>
      <c r="E72" s="7">
        <v>10196</v>
      </c>
      <c r="F72" s="7">
        <v>1898</v>
      </c>
      <c r="G72" s="7">
        <v>2851</v>
      </c>
      <c r="H72" s="7">
        <v>5448</v>
      </c>
      <c r="I72" s="7">
        <v>6094</v>
      </c>
    </row>
    <row r="73" spans="2:9" x14ac:dyDescent="0.25">
      <c r="B73" s="21"/>
      <c r="C73" s="21"/>
      <c r="D73" s="5" t="s">
        <v>33</v>
      </c>
      <c r="E73" s="7">
        <v>42</v>
      </c>
      <c r="F73" s="7">
        <v>37</v>
      </c>
      <c r="G73" s="7">
        <v>39</v>
      </c>
      <c r="H73" s="7">
        <v>42</v>
      </c>
      <c r="I73" s="7">
        <v>39</v>
      </c>
    </row>
    <row r="74" spans="2:9" x14ac:dyDescent="0.25">
      <c r="B74" s="21"/>
      <c r="C74" s="21"/>
      <c r="D74" s="5" t="s">
        <v>34</v>
      </c>
      <c r="E74" s="7">
        <v>429545</v>
      </c>
      <c r="F74" s="7">
        <v>69461</v>
      </c>
      <c r="G74" s="7">
        <v>110724</v>
      </c>
      <c r="H74" s="7">
        <v>229022</v>
      </c>
      <c r="I74" s="7">
        <v>239574</v>
      </c>
    </row>
    <row r="75" spans="2:9" x14ac:dyDescent="0.25">
      <c r="B75" s="20" t="s">
        <v>14</v>
      </c>
      <c r="C75" s="20" t="s">
        <v>15</v>
      </c>
      <c r="D75" s="5" t="s">
        <v>32</v>
      </c>
      <c r="E75" s="7">
        <v>2902</v>
      </c>
      <c r="F75" s="7">
        <v>687</v>
      </c>
      <c r="G75" s="7">
        <v>441</v>
      </c>
      <c r="H75" s="7">
        <v>1145</v>
      </c>
      <c r="I75" s="7">
        <v>1433</v>
      </c>
    </row>
    <row r="76" spans="2:9" x14ac:dyDescent="0.25">
      <c r="B76" s="21"/>
      <c r="C76" s="21"/>
      <c r="D76" s="5" t="s">
        <v>33</v>
      </c>
      <c r="E76" s="7">
        <v>33</v>
      </c>
      <c r="F76" s="7">
        <v>31</v>
      </c>
      <c r="G76" s="7">
        <v>24</v>
      </c>
      <c r="H76" s="7">
        <v>33</v>
      </c>
      <c r="I76" s="7">
        <v>29</v>
      </c>
    </row>
    <row r="77" spans="2:9" x14ac:dyDescent="0.25">
      <c r="B77" s="21"/>
      <c r="C77" s="21"/>
      <c r="D77" s="5" t="s">
        <v>34</v>
      </c>
      <c r="E77" s="7">
        <v>94372</v>
      </c>
      <c r="F77" s="7">
        <v>21360</v>
      </c>
      <c r="G77" s="7">
        <v>10732</v>
      </c>
      <c r="H77" s="7">
        <v>40311</v>
      </c>
      <c r="I77" s="7">
        <v>46170</v>
      </c>
    </row>
    <row r="78" spans="2:9" x14ac:dyDescent="0.25">
      <c r="B78" s="20" t="s">
        <v>16</v>
      </c>
      <c r="C78" s="20" t="s">
        <v>17</v>
      </c>
      <c r="D78" s="5" t="s">
        <v>32</v>
      </c>
      <c r="E78" s="7">
        <v>3527</v>
      </c>
      <c r="F78" s="7">
        <v>1018</v>
      </c>
      <c r="G78" s="7">
        <v>915</v>
      </c>
      <c r="H78" s="7">
        <v>2254</v>
      </c>
      <c r="I78" s="7">
        <v>2932</v>
      </c>
    </row>
    <row r="79" spans="2:9" x14ac:dyDescent="0.25">
      <c r="B79" s="21"/>
      <c r="C79" s="21"/>
      <c r="D79" s="5" t="s">
        <v>33</v>
      </c>
      <c r="E79" s="7">
        <v>41</v>
      </c>
      <c r="F79" s="7">
        <v>50</v>
      </c>
      <c r="G79" s="7">
        <v>44</v>
      </c>
      <c r="H79" s="7">
        <v>32</v>
      </c>
      <c r="I79" s="7">
        <v>29</v>
      </c>
    </row>
    <row r="80" spans="2:9" x14ac:dyDescent="0.25">
      <c r="B80" s="21"/>
      <c r="C80" s="21"/>
      <c r="D80" s="5" t="s">
        <v>34</v>
      </c>
      <c r="E80" s="7">
        <v>144462</v>
      </c>
      <c r="F80" s="7">
        <v>50746</v>
      </c>
      <c r="G80" s="7">
        <v>40439</v>
      </c>
      <c r="H80" s="7">
        <v>72598</v>
      </c>
      <c r="I80" s="7">
        <v>85488</v>
      </c>
    </row>
    <row r="81" spans="1:9" x14ac:dyDescent="0.25">
      <c r="B81" s="20" t="s">
        <v>18</v>
      </c>
      <c r="C81" s="20" t="s">
        <v>19</v>
      </c>
      <c r="D81" s="5" t="s">
        <v>32</v>
      </c>
      <c r="E81" s="7">
        <v>1494</v>
      </c>
      <c r="F81" s="7">
        <v>317</v>
      </c>
      <c r="G81" s="7">
        <v>367</v>
      </c>
      <c r="H81" s="7">
        <v>650</v>
      </c>
      <c r="I81" s="7">
        <v>639</v>
      </c>
    </row>
    <row r="82" spans="1:9" x14ac:dyDescent="0.25">
      <c r="B82" s="21"/>
      <c r="C82" s="21"/>
      <c r="D82" s="5" t="s">
        <v>33</v>
      </c>
      <c r="E82" s="7">
        <v>53.040888888888887</v>
      </c>
      <c r="F82" s="7">
        <v>56</v>
      </c>
      <c r="G82" s="7">
        <v>40</v>
      </c>
      <c r="H82" s="7">
        <v>47</v>
      </c>
      <c r="I82" s="7">
        <v>50</v>
      </c>
    </row>
    <row r="83" spans="1:9" x14ac:dyDescent="0.25">
      <c r="B83" s="21"/>
      <c r="C83" s="21"/>
      <c r="D83" s="5" t="s">
        <v>34</v>
      </c>
      <c r="E83" s="7">
        <v>79689</v>
      </c>
      <c r="F83" s="7">
        <v>17635</v>
      </c>
      <c r="G83" s="7">
        <v>14660</v>
      </c>
      <c r="H83" s="7">
        <v>30150</v>
      </c>
      <c r="I83" s="7">
        <v>30829</v>
      </c>
    </row>
    <row r="84" spans="1:9" x14ac:dyDescent="0.25">
      <c r="B84" s="20" t="s">
        <v>20</v>
      </c>
      <c r="C84" s="20" t="s">
        <v>21</v>
      </c>
      <c r="D84" s="5" t="s">
        <v>32</v>
      </c>
      <c r="E84" s="7">
        <v>760</v>
      </c>
      <c r="F84" s="7">
        <v>199</v>
      </c>
      <c r="G84" s="7">
        <v>130</v>
      </c>
      <c r="H84" s="7">
        <v>284</v>
      </c>
      <c r="I84" s="7">
        <v>476</v>
      </c>
    </row>
    <row r="85" spans="1:9" x14ac:dyDescent="0.25">
      <c r="B85" s="21"/>
      <c r="C85" s="21"/>
      <c r="D85" s="5" t="s">
        <v>33</v>
      </c>
      <c r="E85" s="7">
        <v>46</v>
      </c>
      <c r="F85" s="7">
        <v>45</v>
      </c>
      <c r="G85" s="7">
        <v>28</v>
      </c>
      <c r="H85" s="7">
        <v>33</v>
      </c>
      <c r="I85" s="7">
        <v>32</v>
      </c>
    </row>
    <row r="86" spans="1:9" x14ac:dyDescent="0.25">
      <c r="B86" s="21"/>
      <c r="C86" s="21"/>
      <c r="D86" s="5" t="s">
        <v>34</v>
      </c>
      <c r="E86" s="7">
        <v>35194</v>
      </c>
      <c r="F86" s="7">
        <v>8994</v>
      </c>
      <c r="G86" s="7">
        <v>3634</v>
      </c>
      <c r="H86" s="7">
        <v>9272</v>
      </c>
      <c r="I86" s="7">
        <v>15194</v>
      </c>
    </row>
    <row r="87" spans="1:9" x14ac:dyDescent="0.25">
      <c r="B87" s="20" t="s">
        <v>23</v>
      </c>
      <c r="C87" s="20" t="s">
        <v>24</v>
      </c>
      <c r="D87" s="5" t="s">
        <v>32</v>
      </c>
      <c r="E87" s="7">
        <v>4361</v>
      </c>
      <c r="F87" s="7">
        <v>925</v>
      </c>
      <c r="G87" s="7">
        <v>1506</v>
      </c>
      <c r="H87" s="7">
        <v>2358</v>
      </c>
      <c r="I87" s="7">
        <v>2621</v>
      </c>
    </row>
    <row r="88" spans="1:9" x14ac:dyDescent="0.25">
      <c r="B88" s="21"/>
      <c r="C88" s="21"/>
      <c r="D88" s="5" t="s">
        <v>33</v>
      </c>
      <c r="E88" s="7">
        <v>50</v>
      </c>
      <c r="F88" s="7">
        <v>57</v>
      </c>
      <c r="G88" s="7">
        <v>61</v>
      </c>
      <c r="H88" s="7">
        <v>70</v>
      </c>
      <c r="I88" s="7">
        <v>73</v>
      </c>
    </row>
    <row r="89" spans="1:9" x14ac:dyDescent="0.25">
      <c r="B89" s="21"/>
      <c r="C89" s="21"/>
      <c r="D89" s="5" t="s">
        <v>34</v>
      </c>
      <c r="E89" s="7">
        <v>217661</v>
      </c>
      <c r="F89" s="7">
        <v>53040</v>
      </c>
      <c r="G89" s="7">
        <v>92094</v>
      </c>
      <c r="H89" s="7">
        <v>165538</v>
      </c>
      <c r="I89" s="7">
        <v>191299</v>
      </c>
    </row>
    <row r="90" spans="1:9" x14ac:dyDescent="0.25">
      <c r="D90" s="5"/>
      <c r="E90" s="7"/>
    </row>
    <row r="91" spans="1:9" x14ac:dyDescent="0.25">
      <c r="C91" s="4" t="s">
        <v>25</v>
      </c>
      <c r="D91" s="5" t="s">
        <v>32</v>
      </c>
      <c r="E91" s="7">
        <f>+E66+E69+E72+E75+E78+E81+E84+E87</f>
        <v>70232</v>
      </c>
      <c r="F91" s="7">
        <f t="shared" ref="F91:G91" si="10">+F66+F69+F72+F75+F78+F81+F84+F87</f>
        <v>14503</v>
      </c>
      <c r="G91" s="7">
        <f t="shared" si="10"/>
        <v>16472</v>
      </c>
      <c r="H91" s="7">
        <f t="shared" ref="H91:I91" si="11">+H66+H69+H72+H75+H78+H81+H84+H87</f>
        <v>31475</v>
      </c>
      <c r="I91" s="7">
        <f t="shared" si="11"/>
        <v>32870</v>
      </c>
    </row>
    <row r="92" spans="1:9" x14ac:dyDescent="0.25">
      <c r="D92" s="5" t="s">
        <v>33</v>
      </c>
      <c r="E92" s="7">
        <f>+E93/E91</f>
        <v>41.11409329080761</v>
      </c>
      <c r="F92" s="7">
        <f t="shared" ref="F92:G92" si="12">+F93/F91</f>
        <v>40.601530717782531</v>
      </c>
      <c r="G92" s="7">
        <f t="shared" si="12"/>
        <v>43.934191355026712</v>
      </c>
      <c r="H92" s="7">
        <f t="shared" ref="H92:I92" si="13">+H93/H91</f>
        <v>44.119364575059571</v>
      </c>
      <c r="I92" s="7">
        <f t="shared" si="13"/>
        <v>43.136963796775177</v>
      </c>
    </row>
    <row r="93" spans="1:9" x14ac:dyDescent="0.25">
      <c r="D93" s="5" t="s">
        <v>34</v>
      </c>
      <c r="E93" s="7">
        <f>+E68+E71+E74+E77+E80+E83+E86+E89</f>
        <v>2887525</v>
      </c>
      <c r="F93" s="7">
        <f t="shared" ref="F93:G93" si="14">+F68+F71+F74+F77+F80+F83+F86+F89</f>
        <v>588844</v>
      </c>
      <c r="G93" s="7">
        <f t="shared" si="14"/>
        <v>723684</v>
      </c>
      <c r="H93" s="7">
        <f t="shared" ref="H93:I93" si="15">+H68+H71+H74+H77+H80+H83+H86+H89</f>
        <v>1388657</v>
      </c>
      <c r="I93" s="7">
        <f t="shared" si="15"/>
        <v>1417912</v>
      </c>
    </row>
    <row r="94" spans="1:9" x14ac:dyDescent="0.25">
      <c r="D94" s="5"/>
      <c r="E94" s="7"/>
      <c r="F94" s="7"/>
      <c r="G94" s="7"/>
    </row>
    <row r="95" spans="1:9" ht="31.5" x14ac:dyDescent="0.25">
      <c r="A95" s="1" t="s">
        <v>0</v>
      </c>
      <c r="B95" s="1" t="s">
        <v>1</v>
      </c>
      <c r="C95" s="1" t="s">
        <v>2</v>
      </c>
      <c r="D95" s="1" t="s">
        <v>3</v>
      </c>
      <c r="E95" s="2" t="s">
        <v>4</v>
      </c>
      <c r="F95" s="2" t="s">
        <v>5</v>
      </c>
      <c r="G95" s="2" t="s">
        <v>6</v>
      </c>
      <c r="H95" s="2" t="s">
        <v>116</v>
      </c>
      <c r="I95" s="12" t="s">
        <v>119</v>
      </c>
    </row>
    <row r="96" spans="1:9" x14ac:dyDescent="0.25">
      <c r="A96" s="20" t="s">
        <v>35</v>
      </c>
      <c r="B96" s="5" t="s">
        <v>36</v>
      </c>
      <c r="C96" s="5" t="s">
        <v>37</v>
      </c>
      <c r="D96" s="5" t="s">
        <v>36</v>
      </c>
      <c r="E96" s="6">
        <v>36548</v>
      </c>
      <c r="F96" s="6">
        <v>17096</v>
      </c>
      <c r="G96" s="6">
        <v>9656</v>
      </c>
      <c r="H96" s="6">
        <v>2790</v>
      </c>
      <c r="I96" s="6">
        <f>1+2193</f>
        <v>2194</v>
      </c>
    </row>
    <row r="97" spans="1:10" x14ac:dyDescent="0.25">
      <c r="A97" s="21"/>
      <c r="B97" s="5" t="s">
        <v>38</v>
      </c>
      <c r="C97" s="5" t="s">
        <v>39</v>
      </c>
      <c r="D97" s="5" t="s">
        <v>38</v>
      </c>
      <c r="E97" s="6">
        <v>28216</v>
      </c>
      <c r="F97" s="6">
        <v>16065</v>
      </c>
      <c r="G97" s="6">
        <v>9799</v>
      </c>
      <c r="H97" s="6">
        <v>3752</v>
      </c>
      <c r="I97" s="6">
        <f>1+2065</f>
        <v>2066</v>
      </c>
    </row>
    <row r="98" spans="1:10" x14ac:dyDescent="0.25">
      <c r="A98" s="21"/>
      <c r="B98" s="5" t="s">
        <v>40</v>
      </c>
      <c r="C98" s="5" t="s">
        <v>41</v>
      </c>
      <c r="D98" s="5" t="s">
        <v>42</v>
      </c>
      <c r="E98" s="6">
        <v>1965</v>
      </c>
      <c r="F98" s="7">
        <v>0</v>
      </c>
      <c r="G98" s="7">
        <v>0</v>
      </c>
      <c r="H98" s="7">
        <v>20</v>
      </c>
      <c r="I98" s="7">
        <v>31</v>
      </c>
    </row>
    <row r="99" spans="1:10" x14ac:dyDescent="0.25">
      <c r="A99" s="21"/>
      <c r="B99" s="5" t="s">
        <v>43</v>
      </c>
      <c r="C99" s="5" t="s">
        <v>44</v>
      </c>
      <c r="D99" s="5" t="s">
        <v>45</v>
      </c>
      <c r="E99" s="6">
        <v>1581</v>
      </c>
      <c r="F99" s="7">
        <v>151</v>
      </c>
      <c r="G99" s="7">
        <v>108</v>
      </c>
      <c r="H99" s="7">
        <v>60</v>
      </c>
      <c r="I99" s="7">
        <v>62</v>
      </c>
    </row>
    <row r="100" spans="1:10" x14ac:dyDescent="0.25">
      <c r="A100" s="21"/>
      <c r="B100" s="20" t="s">
        <v>20</v>
      </c>
      <c r="C100" s="5" t="s">
        <v>46</v>
      </c>
      <c r="D100" s="5" t="s">
        <v>47</v>
      </c>
      <c r="E100" s="6">
        <v>3436</v>
      </c>
      <c r="F100" s="7">
        <v>2380</v>
      </c>
      <c r="G100" s="7">
        <v>1037</v>
      </c>
      <c r="H100" s="7">
        <v>509</v>
      </c>
      <c r="I100" s="7">
        <v>169</v>
      </c>
    </row>
    <row r="101" spans="1:10" x14ac:dyDescent="0.25">
      <c r="A101" s="21"/>
      <c r="B101" s="21"/>
      <c r="C101" s="5" t="s">
        <v>48</v>
      </c>
      <c r="D101" s="5" t="s">
        <v>49</v>
      </c>
      <c r="E101" s="6">
        <v>1327</v>
      </c>
      <c r="F101" s="7">
        <v>998</v>
      </c>
      <c r="G101" s="7">
        <v>685</v>
      </c>
      <c r="H101" s="7">
        <v>348</v>
      </c>
      <c r="I101" s="7">
        <v>183</v>
      </c>
    </row>
    <row r="102" spans="1:10" x14ac:dyDescent="0.25">
      <c r="A102" s="21"/>
      <c r="B102" s="21"/>
      <c r="C102" s="5" t="s">
        <v>50</v>
      </c>
      <c r="D102" s="5" t="s">
        <v>51</v>
      </c>
      <c r="E102" s="6">
        <v>8221</v>
      </c>
      <c r="F102" s="7">
        <v>4472</v>
      </c>
      <c r="G102" s="7">
        <v>3586</v>
      </c>
      <c r="H102" s="7">
        <v>1177</v>
      </c>
      <c r="I102" s="7">
        <v>535</v>
      </c>
    </row>
    <row r="103" spans="1:10" x14ac:dyDescent="0.25">
      <c r="A103" s="21"/>
      <c r="B103" s="5" t="s">
        <v>52</v>
      </c>
      <c r="C103" s="5" t="s">
        <v>53</v>
      </c>
      <c r="D103" s="5" t="s">
        <v>52</v>
      </c>
      <c r="E103" s="6">
        <v>14292</v>
      </c>
      <c r="F103" s="7">
        <v>3999</v>
      </c>
      <c r="G103" s="7">
        <v>2280</v>
      </c>
      <c r="H103" s="7">
        <v>756</v>
      </c>
      <c r="I103" s="7">
        <v>521</v>
      </c>
    </row>
    <row r="104" spans="1:10" x14ac:dyDescent="0.25">
      <c r="B104" s="5"/>
      <c r="C104" s="5"/>
      <c r="D104" s="5"/>
      <c r="E104" s="6"/>
      <c r="F104" s="6"/>
      <c r="G104" s="6"/>
      <c r="H104" s="6"/>
      <c r="I104" s="6"/>
    </row>
    <row r="105" spans="1:10" x14ac:dyDescent="0.25">
      <c r="B105" s="5"/>
      <c r="C105" s="5"/>
      <c r="D105" s="17" t="s">
        <v>25</v>
      </c>
      <c r="E105" s="18">
        <f>SUM(E96:E103)</f>
        <v>95586</v>
      </c>
      <c r="F105" s="18">
        <f t="shared" ref="F105:G105" si="16">SUM(F96:F103)</f>
        <v>45161</v>
      </c>
      <c r="G105" s="18">
        <f t="shared" si="16"/>
        <v>27151</v>
      </c>
      <c r="H105" s="18">
        <f t="shared" ref="H105:I105" si="17">SUM(H96:H103)</f>
        <v>9412</v>
      </c>
      <c r="I105" s="18">
        <f t="shared" si="17"/>
        <v>5761</v>
      </c>
      <c r="J105" s="18"/>
    </row>
    <row r="106" spans="1:10" x14ac:dyDescent="0.25">
      <c r="B106" s="5"/>
      <c r="C106" s="5"/>
      <c r="D106" s="5"/>
      <c r="E106" s="6"/>
      <c r="F106" s="14"/>
      <c r="G106" s="6"/>
      <c r="H106" s="6"/>
      <c r="I106" s="6"/>
    </row>
    <row r="107" spans="1:10" x14ac:dyDescent="0.25">
      <c r="B107" s="5"/>
      <c r="C107" s="5"/>
      <c r="D107" s="5"/>
      <c r="E107" s="6"/>
      <c r="F107" s="6"/>
      <c r="G107" s="6"/>
    </row>
    <row r="108" spans="1:10" x14ac:dyDescent="0.25">
      <c r="B108" s="23" t="s">
        <v>26</v>
      </c>
      <c r="C108" s="23"/>
      <c r="D108" s="23"/>
      <c r="E108" s="2">
        <v>2019</v>
      </c>
      <c r="F108" s="2">
        <v>2020</v>
      </c>
      <c r="G108" s="2">
        <v>2021</v>
      </c>
      <c r="H108" s="2" t="s">
        <v>122</v>
      </c>
      <c r="I108" s="2">
        <v>2023</v>
      </c>
    </row>
    <row r="109" spans="1:10" x14ac:dyDescent="0.25">
      <c r="B109" s="20" t="s">
        <v>36</v>
      </c>
      <c r="C109" s="20" t="s">
        <v>37</v>
      </c>
      <c r="D109" s="5" t="s">
        <v>26</v>
      </c>
      <c r="E109" s="7">
        <v>195847</v>
      </c>
      <c r="F109" s="7">
        <v>56089</v>
      </c>
      <c r="G109" s="7">
        <v>87808</v>
      </c>
      <c r="H109" s="7">
        <v>109320</v>
      </c>
      <c r="I109" s="7">
        <v>105353</v>
      </c>
    </row>
    <row r="110" spans="1:10" x14ac:dyDescent="0.25">
      <c r="B110" s="21"/>
      <c r="C110" s="21"/>
      <c r="D110" s="5" t="s">
        <v>27</v>
      </c>
      <c r="E110" s="7">
        <v>49459</v>
      </c>
      <c r="F110" s="7">
        <v>59627</v>
      </c>
      <c r="G110" s="7">
        <v>66133</v>
      </c>
      <c r="H110" s="7">
        <v>71705</v>
      </c>
      <c r="I110" s="7">
        <v>83403</v>
      </c>
    </row>
    <row r="111" spans="1:10" x14ac:dyDescent="0.25">
      <c r="B111" s="21"/>
      <c r="C111" s="21"/>
      <c r="D111" s="17" t="s">
        <v>28</v>
      </c>
      <c r="E111" s="18">
        <f>+E110+E109</f>
        <v>245306</v>
      </c>
      <c r="F111" s="18">
        <f>+F110+F109</f>
        <v>115716</v>
      </c>
      <c r="G111" s="18">
        <f>+G110+G109</f>
        <v>153941</v>
      </c>
      <c r="H111" s="18">
        <f>+H110+H109</f>
        <v>181025</v>
      </c>
      <c r="I111" s="18">
        <f>+I110+I109</f>
        <v>188756</v>
      </c>
    </row>
    <row r="112" spans="1:10" x14ac:dyDescent="0.25">
      <c r="B112" s="20" t="s">
        <v>38</v>
      </c>
      <c r="C112" s="20" t="s">
        <v>39</v>
      </c>
      <c r="D112" s="5" t="s">
        <v>26</v>
      </c>
      <c r="E112" s="7">
        <v>173948</v>
      </c>
      <c r="F112" s="7">
        <v>71094</v>
      </c>
      <c r="G112" s="7">
        <v>109346</v>
      </c>
      <c r="H112" s="7">
        <v>139303</v>
      </c>
      <c r="I112" s="7">
        <v>150810</v>
      </c>
    </row>
    <row r="113" spans="2:9" x14ac:dyDescent="0.25">
      <c r="B113" s="21"/>
      <c r="C113" s="21"/>
      <c r="D113" s="5" t="s">
        <v>27</v>
      </c>
      <c r="E113" s="7">
        <v>48963</v>
      </c>
      <c r="F113" s="7">
        <v>59766</v>
      </c>
      <c r="G113" s="7">
        <v>66842</v>
      </c>
      <c r="H113" s="7">
        <v>75388</v>
      </c>
      <c r="I113" s="7">
        <v>92109</v>
      </c>
    </row>
    <row r="114" spans="2:9" x14ac:dyDescent="0.25">
      <c r="B114" s="21"/>
      <c r="C114" s="21"/>
      <c r="D114" s="17" t="s">
        <v>28</v>
      </c>
      <c r="E114" s="18">
        <f>+E113+E112</f>
        <v>222911</v>
      </c>
      <c r="F114" s="18">
        <f>+F113+F112</f>
        <v>130860</v>
      </c>
      <c r="G114" s="18">
        <f>+G113+G112</f>
        <v>176188</v>
      </c>
      <c r="H114" s="18">
        <f>+H113+H112</f>
        <v>214691</v>
      </c>
      <c r="I114" s="18">
        <f>+I113+I112</f>
        <v>242919</v>
      </c>
    </row>
    <row r="115" spans="2:9" x14ac:dyDescent="0.25">
      <c r="B115" s="20" t="s">
        <v>40</v>
      </c>
      <c r="C115" s="20" t="s">
        <v>41</v>
      </c>
      <c r="D115" s="5" t="s">
        <v>26</v>
      </c>
      <c r="E115" s="7">
        <v>2838</v>
      </c>
      <c r="F115" s="7">
        <v>1016</v>
      </c>
      <c r="G115" s="7">
        <v>495</v>
      </c>
      <c r="H115" s="7">
        <v>1931</v>
      </c>
      <c r="I115" s="7">
        <v>1920</v>
      </c>
    </row>
    <row r="116" spans="2:9" x14ac:dyDescent="0.25">
      <c r="B116" s="21"/>
      <c r="C116" s="21"/>
      <c r="D116" s="5" t="s">
        <v>27</v>
      </c>
      <c r="E116" s="7">
        <v>790</v>
      </c>
      <c r="F116" s="7">
        <v>820</v>
      </c>
      <c r="G116" s="7">
        <v>948</v>
      </c>
      <c r="H116" s="7">
        <v>1201</v>
      </c>
      <c r="I116" s="7">
        <v>1354</v>
      </c>
    </row>
    <row r="117" spans="2:9" x14ac:dyDescent="0.25">
      <c r="B117" s="21"/>
      <c r="C117" s="21"/>
      <c r="D117" s="17" t="s">
        <v>28</v>
      </c>
      <c r="E117" s="18">
        <f>+E116+E115</f>
        <v>3628</v>
      </c>
      <c r="F117" s="18">
        <f>+F116+F115</f>
        <v>1836</v>
      </c>
      <c r="G117" s="18">
        <f>+G116+G115</f>
        <v>1443</v>
      </c>
      <c r="H117" s="18">
        <f>+H116+H115</f>
        <v>3132</v>
      </c>
      <c r="I117" s="18">
        <f>+I116+I115</f>
        <v>3274</v>
      </c>
    </row>
    <row r="118" spans="2:9" x14ac:dyDescent="0.25">
      <c r="B118" s="20" t="s">
        <v>43</v>
      </c>
      <c r="C118" s="20" t="s">
        <v>44</v>
      </c>
      <c r="D118" s="5" t="s">
        <v>26</v>
      </c>
      <c r="E118" s="7">
        <v>3116</v>
      </c>
      <c r="F118" s="7">
        <v>973</v>
      </c>
      <c r="G118" s="7">
        <v>1816</v>
      </c>
      <c r="H118" s="7">
        <v>1879</v>
      </c>
      <c r="I118" s="7">
        <v>1150</v>
      </c>
    </row>
    <row r="119" spans="2:9" x14ac:dyDescent="0.25">
      <c r="B119" s="21"/>
      <c r="C119" s="21"/>
      <c r="D119" s="5" t="s">
        <v>27</v>
      </c>
      <c r="E119" s="7">
        <v>1545</v>
      </c>
      <c r="F119" s="7">
        <v>2306</v>
      </c>
      <c r="G119" s="7">
        <v>2759</v>
      </c>
      <c r="H119" s="7">
        <v>3093</v>
      </c>
      <c r="I119" s="7">
        <v>3498</v>
      </c>
    </row>
    <row r="120" spans="2:9" x14ac:dyDescent="0.25">
      <c r="B120" s="21"/>
      <c r="C120" s="21"/>
      <c r="D120" s="17" t="s">
        <v>28</v>
      </c>
      <c r="E120" s="18">
        <f>+E119+E118</f>
        <v>4661</v>
      </c>
      <c r="F120" s="18">
        <f>+F119+F118</f>
        <v>3279</v>
      </c>
      <c r="G120" s="18">
        <f>+G119+G118</f>
        <v>4575</v>
      </c>
      <c r="H120" s="18">
        <f>+H119+H118</f>
        <v>4972</v>
      </c>
      <c r="I120" s="18">
        <f>+I119+I118</f>
        <v>4648</v>
      </c>
    </row>
    <row r="121" spans="2:9" x14ac:dyDescent="0.25">
      <c r="B121" s="20" t="s">
        <v>20</v>
      </c>
      <c r="C121" s="20" t="s">
        <v>46</v>
      </c>
      <c r="D121" s="5" t="s">
        <v>26</v>
      </c>
      <c r="E121" s="7">
        <v>31490</v>
      </c>
      <c r="F121" s="7">
        <v>18687</v>
      </c>
      <c r="G121" s="7">
        <v>25273</v>
      </c>
      <c r="H121" s="7">
        <v>25794</v>
      </c>
      <c r="I121" s="7">
        <v>20271</v>
      </c>
    </row>
    <row r="122" spans="2:9" x14ac:dyDescent="0.25">
      <c r="B122" s="21"/>
      <c r="C122" s="21"/>
      <c r="D122" s="5" t="s">
        <v>27</v>
      </c>
      <c r="E122" s="7">
        <v>5714</v>
      </c>
      <c r="F122" s="7">
        <v>6851</v>
      </c>
      <c r="G122" s="7">
        <v>6694</v>
      </c>
      <c r="H122" s="7">
        <v>6934</v>
      </c>
      <c r="I122" s="7">
        <v>9731</v>
      </c>
    </row>
    <row r="123" spans="2:9" x14ac:dyDescent="0.25">
      <c r="B123" s="21"/>
      <c r="C123" s="21"/>
      <c r="D123" s="17" t="s">
        <v>28</v>
      </c>
      <c r="E123" s="18">
        <f>+E122+E121</f>
        <v>37204</v>
      </c>
      <c r="F123" s="18">
        <f>+F122+F121</f>
        <v>25538</v>
      </c>
      <c r="G123" s="18">
        <f>+G122+G121</f>
        <v>31967</v>
      </c>
      <c r="H123" s="18">
        <f>+H122+H121</f>
        <v>32728</v>
      </c>
      <c r="I123" s="18">
        <f>+I122+I121</f>
        <v>30002</v>
      </c>
    </row>
    <row r="124" spans="2:9" x14ac:dyDescent="0.25">
      <c r="B124" s="21"/>
      <c r="C124" s="20" t="s">
        <v>48</v>
      </c>
      <c r="D124" s="5" t="s">
        <v>26</v>
      </c>
      <c r="E124" s="7">
        <v>12642</v>
      </c>
      <c r="F124" s="7">
        <v>6857</v>
      </c>
      <c r="G124" s="7">
        <v>8230</v>
      </c>
      <c r="H124" s="7">
        <v>10540</v>
      </c>
      <c r="I124" s="7">
        <v>11286</v>
      </c>
    </row>
    <row r="125" spans="2:9" x14ac:dyDescent="0.25">
      <c r="B125" s="21"/>
      <c r="C125" s="21"/>
      <c r="D125" s="5" t="s">
        <v>27</v>
      </c>
      <c r="E125" s="7">
        <v>2769</v>
      </c>
      <c r="F125" s="7">
        <v>3864</v>
      </c>
      <c r="G125" s="7">
        <v>4556</v>
      </c>
      <c r="H125" s="7">
        <v>4723</v>
      </c>
      <c r="I125" s="7">
        <v>5927</v>
      </c>
    </row>
    <row r="126" spans="2:9" x14ac:dyDescent="0.25">
      <c r="B126" s="21"/>
      <c r="C126" s="21"/>
      <c r="D126" s="17" t="s">
        <v>28</v>
      </c>
      <c r="E126" s="18">
        <f>+E125+E124</f>
        <v>15411</v>
      </c>
      <c r="F126" s="18">
        <f>+F125+F124</f>
        <v>10721</v>
      </c>
      <c r="G126" s="18">
        <f>+G125+G124</f>
        <v>12786</v>
      </c>
      <c r="H126" s="18">
        <f>+H125+H124</f>
        <v>15263</v>
      </c>
      <c r="I126" s="18">
        <f>+I125+I124</f>
        <v>17213</v>
      </c>
    </row>
    <row r="127" spans="2:9" x14ac:dyDescent="0.25">
      <c r="B127" s="21"/>
      <c r="C127" s="20" t="s">
        <v>50</v>
      </c>
      <c r="D127" s="5" t="s">
        <v>26</v>
      </c>
      <c r="E127" s="7">
        <v>67440</v>
      </c>
      <c r="F127" s="7">
        <v>21232</v>
      </c>
      <c r="G127" s="7">
        <v>33350</v>
      </c>
      <c r="H127" s="7">
        <v>47900</v>
      </c>
      <c r="I127" s="7">
        <v>46172</v>
      </c>
    </row>
    <row r="128" spans="2:9" x14ac:dyDescent="0.25">
      <c r="B128" s="21"/>
      <c r="C128" s="21"/>
      <c r="D128" s="5" t="s">
        <v>27</v>
      </c>
      <c r="E128" s="7">
        <v>14774</v>
      </c>
      <c r="F128" s="7">
        <v>16672</v>
      </c>
      <c r="G128" s="7">
        <v>15671</v>
      </c>
      <c r="H128" s="7">
        <v>18985</v>
      </c>
      <c r="I128" s="7">
        <v>24233</v>
      </c>
    </row>
    <row r="129" spans="2:9" x14ac:dyDescent="0.25">
      <c r="B129" s="21"/>
      <c r="C129" s="21"/>
      <c r="D129" s="17" t="s">
        <v>28</v>
      </c>
      <c r="E129" s="18">
        <f>+E128+E127</f>
        <v>82214</v>
      </c>
      <c r="F129" s="18">
        <f>+F128+F127</f>
        <v>37904</v>
      </c>
      <c r="G129" s="18">
        <f>+G128+G127</f>
        <v>49021</v>
      </c>
      <c r="H129" s="18">
        <f>+H128+H127</f>
        <v>66885</v>
      </c>
      <c r="I129" s="18">
        <f>+I128+I127</f>
        <v>70405</v>
      </c>
    </row>
    <row r="130" spans="2:9" x14ac:dyDescent="0.25">
      <c r="B130" s="20" t="s">
        <v>52</v>
      </c>
      <c r="C130" s="20" t="s">
        <v>53</v>
      </c>
      <c r="D130" s="5" t="s">
        <v>26</v>
      </c>
      <c r="E130" s="7">
        <v>53367</v>
      </c>
      <c r="F130" s="7">
        <v>11411</v>
      </c>
      <c r="G130" s="7">
        <v>18931</v>
      </c>
      <c r="H130" s="7">
        <v>28961</v>
      </c>
      <c r="I130" s="7">
        <v>30775</v>
      </c>
    </row>
    <row r="131" spans="2:9" x14ac:dyDescent="0.25">
      <c r="B131" s="21"/>
      <c r="C131" s="21"/>
      <c r="D131" s="5" t="s">
        <v>27</v>
      </c>
      <c r="E131" s="7">
        <v>13000</v>
      </c>
      <c r="F131" s="7">
        <v>14862</v>
      </c>
      <c r="G131" s="7">
        <v>15667</v>
      </c>
      <c r="H131" s="7">
        <v>16326</v>
      </c>
      <c r="I131" s="7">
        <v>23549</v>
      </c>
    </row>
    <row r="132" spans="2:9" x14ac:dyDescent="0.25">
      <c r="B132" s="21"/>
      <c r="C132" s="21"/>
      <c r="D132" s="17" t="s">
        <v>28</v>
      </c>
      <c r="E132" s="18">
        <f>+E131+E130</f>
        <v>66367</v>
      </c>
      <c r="F132" s="18">
        <f>+F131+F130</f>
        <v>26273</v>
      </c>
      <c r="G132" s="18">
        <f>+G131+G130</f>
        <v>34598</v>
      </c>
      <c r="H132" s="18">
        <f>+H131+H130</f>
        <v>45287</v>
      </c>
      <c r="I132" s="18">
        <f>+I131+I130</f>
        <v>54324</v>
      </c>
    </row>
    <row r="133" spans="2:9" x14ac:dyDescent="0.25">
      <c r="B133" s="5"/>
      <c r="C133" s="5"/>
      <c r="D133" s="5"/>
      <c r="E133" s="6"/>
    </row>
    <row r="134" spans="2:9" x14ac:dyDescent="0.25">
      <c r="B134" s="5"/>
      <c r="C134" s="5" t="s">
        <v>25</v>
      </c>
      <c r="D134" s="17" t="s">
        <v>26</v>
      </c>
      <c r="E134" s="18">
        <f>+E109+E112+E115+E118+E121+E124+E127+E130</f>
        <v>540688</v>
      </c>
      <c r="F134" s="18">
        <f t="shared" ref="F134:H134" si="18">+F109+F112+F115+F118+F121+F124+F127+F130</f>
        <v>187359</v>
      </c>
      <c r="G134" s="18">
        <f t="shared" si="18"/>
        <v>285249</v>
      </c>
      <c r="H134" s="18">
        <f t="shared" si="18"/>
        <v>365628</v>
      </c>
      <c r="I134" s="18">
        <f t="shared" ref="I134" si="19">+I109+I112+I115+I118+I121+I124+I127+I130</f>
        <v>367737</v>
      </c>
    </row>
    <row r="135" spans="2:9" x14ac:dyDescent="0.25">
      <c r="B135" s="5"/>
      <c r="C135" s="5"/>
      <c r="D135" s="17" t="s">
        <v>27</v>
      </c>
      <c r="E135" s="18">
        <f>+E110+E113+E116+E119+E122+E125+E128+E131</f>
        <v>137014</v>
      </c>
      <c r="F135" s="18">
        <f t="shared" ref="F135:H135" si="20">+F110+F113+F116+F119+F122+F125+F128+F131</f>
        <v>164768</v>
      </c>
      <c r="G135" s="18">
        <f t="shared" si="20"/>
        <v>179270</v>
      </c>
      <c r="H135" s="18">
        <f t="shared" si="20"/>
        <v>198355</v>
      </c>
      <c r="I135" s="18">
        <f t="shared" ref="I135" si="21">+I110+I113+I116+I119+I122+I125+I128+I131</f>
        <v>243804</v>
      </c>
    </row>
    <row r="136" spans="2:9" x14ac:dyDescent="0.25">
      <c r="B136" s="5"/>
      <c r="C136" s="5"/>
      <c r="D136" s="17" t="s">
        <v>28</v>
      </c>
      <c r="E136" s="18">
        <f>+E111+E114+E117+E120+E123+E126+E129+E132</f>
        <v>677702</v>
      </c>
      <c r="F136" s="18">
        <f t="shared" ref="F136:H136" si="22">+F111+F114+F117+F120+F123+F126+F129+F132</f>
        <v>352127</v>
      </c>
      <c r="G136" s="18">
        <f t="shared" si="22"/>
        <v>464519</v>
      </c>
      <c r="H136" s="18">
        <f t="shared" si="22"/>
        <v>563983</v>
      </c>
      <c r="I136" s="18">
        <f t="shared" ref="I136" si="23">+I111+I114+I117+I120+I123+I126+I129+I132</f>
        <v>611541</v>
      </c>
    </row>
    <row r="137" spans="2:9" x14ac:dyDescent="0.25">
      <c r="B137" s="5"/>
      <c r="C137" s="5"/>
      <c r="D137" s="5"/>
      <c r="E137" s="6"/>
    </row>
    <row r="138" spans="2:9" x14ac:dyDescent="0.25">
      <c r="B138" s="23" t="s">
        <v>29</v>
      </c>
      <c r="C138" s="23"/>
      <c r="D138" s="23"/>
      <c r="E138" s="3">
        <v>2019</v>
      </c>
      <c r="F138" s="3">
        <v>2020</v>
      </c>
      <c r="G138" s="3">
        <v>2021</v>
      </c>
      <c r="H138" s="2">
        <v>2022</v>
      </c>
      <c r="I138" s="2">
        <v>2023</v>
      </c>
    </row>
    <row r="139" spans="2:9" x14ac:dyDescent="0.25">
      <c r="B139" s="20" t="s">
        <v>36</v>
      </c>
      <c r="C139" s="20" t="s">
        <v>37</v>
      </c>
      <c r="D139" s="5" t="s">
        <v>30</v>
      </c>
      <c r="E139" s="7">
        <v>5258</v>
      </c>
      <c r="F139" s="7">
        <v>860</v>
      </c>
      <c r="G139" s="7">
        <v>1</v>
      </c>
      <c r="H139" s="7">
        <v>626</v>
      </c>
      <c r="I139" s="7">
        <f>4374+1057</f>
        <v>5431</v>
      </c>
    </row>
    <row r="140" spans="2:9" x14ac:dyDescent="0.25">
      <c r="B140" s="21"/>
      <c r="C140" s="21"/>
      <c r="D140" s="5" t="s">
        <v>29</v>
      </c>
      <c r="E140" s="7">
        <v>313</v>
      </c>
      <c r="F140" s="7">
        <v>141</v>
      </c>
      <c r="G140" s="7">
        <v>1</v>
      </c>
      <c r="H140" s="7">
        <v>83</v>
      </c>
      <c r="I140" s="7">
        <f>182+57</f>
        <v>239</v>
      </c>
    </row>
    <row r="141" spans="2:9" x14ac:dyDescent="0.25">
      <c r="B141" s="20" t="s">
        <v>38</v>
      </c>
      <c r="C141" s="20" t="s">
        <v>39</v>
      </c>
      <c r="D141" s="5" t="s">
        <v>30</v>
      </c>
      <c r="E141" s="7">
        <v>3540</v>
      </c>
      <c r="F141" s="7">
        <v>513</v>
      </c>
      <c r="G141" s="7">
        <v>0</v>
      </c>
      <c r="H141" s="7">
        <v>596</v>
      </c>
      <c r="I141" s="7">
        <f>3174+782</f>
        <v>3956</v>
      </c>
    </row>
    <row r="142" spans="2:9" x14ac:dyDescent="0.25">
      <c r="B142" s="21"/>
      <c r="C142" s="21"/>
      <c r="D142" s="5" t="s">
        <v>29</v>
      </c>
      <c r="E142" s="7">
        <v>234</v>
      </c>
      <c r="F142" s="7">
        <v>130</v>
      </c>
      <c r="G142" s="7">
        <v>0</v>
      </c>
      <c r="H142" s="7">
        <v>284</v>
      </c>
      <c r="I142" s="7">
        <f>137+67</f>
        <v>204</v>
      </c>
    </row>
    <row r="143" spans="2:9" hidden="1" x14ac:dyDescent="0.25">
      <c r="B143" s="20" t="s">
        <v>40</v>
      </c>
      <c r="C143" s="20" t="s">
        <v>41</v>
      </c>
      <c r="D143" s="5" t="s">
        <v>30</v>
      </c>
      <c r="E143" s="7"/>
      <c r="F143" s="7"/>
      <c r="G143" s="7"/>
      <c r="H143" s="7"/>
      <c r="I143" s="7"/>
    </row>
    <row r="144" spans="2:9" hidden="1" x14ac:dyDescent="0.25">
      <c r="B144" s="21"/>
      <c r="C144" s="21"/>
      <c r="D144" s="5" t="s">
        <v>29</v>
      </c>
      <c r="E144" s="7">
        <v>18</v>
      </c>
      <c r="F144" s="7"/>
      <c r="G144" s="7"/>
      <c r="H144" s="7"/>
      <c r="I144" s="7"/>
    </row>
    <row r="145" spans="2:9" hidden="1" x14ac:dyDescent="0.25">
      <c r="B145" s="4" t="s">
        <v>43</v>
      </c>
      <c r="C145" s="4" t="s">
        <v>44</v>
      </c>
      <c r="D145" s="5" t="s">
        <v>30</v>
      </c>
      <c r="E145" s="7">
        <v>11</v>
      </c>
      <c r="F145" s="7">
        <v>8</v>
      </c>
      <c r="G145" s="7"/>
      <c r="H145" s="7"/>
      <c r="I145" s="7"/>
    </row>
    <row r="146" spans="2:9" hidden="1" x14ac:dyDescent="0.25">
      <c r="D146" s="5" t="s">
        <v>29</v>
      </c>
      <c r="E146" s="7">
        <v>5</v>
      </c>
      <c r="F146" s="7">
        <v>8</v>
      </c>
      <c r="G146" s="7"/>
      <c r="H146" s="7"/>
      <c r="I146" s="7"/>
    </row>
    <row r="147" spans="2:9" x14ac:dyDescent="0.25">
      <c r="B147" s="20" t="s">
        <v>20</v>
      </c>
      <c r="C147" s="20" t="s">
        <v>46</v>
      </c>
      <c r="D147" s="5" t="s">
        <v>30</v>
      </c>
      <c r="E147" s="7">
        <v>4169</v>
      </c>
      <c r="F147" s="7">
        <v>787</v>
      </c>
      <c r="G147" s="7">
        <v>1114</v>
      </c>
      <c r="H147" s="7">
        <v>1333</v>
      </c>
      <c r="I147" s="7">
        <f>1187+490</f>
        <v>1677</v>
      </c>
    </row>
    <row r="148" spans="2:9" x14ac:dyDescent="0.25">
      <c r="B148" s="21"/>
      <c r="C148" s="21"/>
      <c r="D148" s="5" t="s">
        <v>29</v>
      </c>
      <c r="E148" s="7">
        <v>190</v>
      </c>
      <c r="F148" s="7">
        <v>184</v>
      </c>
      <c r="G148" s="7">
        <v>102</v>
      </c>
      <c r="H148" s="7">
        <v>196</v>
      </c>
      <c r="I148" s="7">
        <f>152+67</f>
        <v>219</v>
      </c>
    </row>
    <row r="149" spans="2:9" x14ac:dyDescent="0.25">
      <c r="B149" s="21"/>
      <c r="C149" s="20" t="s">
        <v>48</v>
      </c>
      <c r="D149" s="5" t="s">
        <v>30</v>
      </c>
      <c r="E149" s="7">
        <v>2254</v>
      </c>
      <c r="F149" s="7">
        <v>203</v>
      </c>
      <c r="G149" s="7">
        <v>1274</v>
      </c>
      <c r="H149" s="7">
        <v>3649</v>
      </c>
      <c r="I149" s="7">
        <f>1492+292</f>
        <v>1784</v>
      </c>
    </row>
    <row r="150" spans="2:9" x14ac:dyDescent="0.25">
      <c r="B150" s="21"/>
      <c r="C150" s="21"/>
      <c r="D150" s="5" t="s">
        <v>29</v>
      </c>
      <c r="E150" s="7">
        <v>96</v>
      </c>
      <c r="F150" s="7">
        <v>72</v>
      </c>
      <c r="G150" s="7">
        <v>62</v>
      </c>
      <c r="H150" s="7">
        <v>172</v>
      </c>
      <c r="I150" s="7">
        <f>102+46</f>
        <v>148</v>
      </c>
    </row>
    <row r="151" spans="2:9" x14ac:dyDescent="0.25">
      <c r="B151" s="21"/>
      <c r="C151" s="20" t="s">
        <v>50</v>
      </c>
      <c r="D151" s="5" t="s">
        <v>30</v>
      </c>
      <c r="E151" s="7">
        <v>2630</v>
      </c>
      <c r="F151" s="7">
        <v>606</v>
      </c>
      <c r="G151" s="7">
        <v>449</v>
      </c>
      <c r="H151" s="7">
        <v>322</v>
      </c>
      <c r="I151" s="7">
        <f>496+394</f>
        <v>890</v>
      </c>
    </row>
    <row r="152" spans="2:9" x14ac:dyDescent="0.25">
      <c r="B152" s="21"/>
      <c r="C152" s="21"/>
      <c r="D152" s="5" t="s">
        <v>29</v>
      </c>
      <c r="E152" s="7">
        <v>180</v>
      </c>
      <c r="F152" s="7">
        <v>190</v>
      </c>
      <c r="G152" s="7">
        <v>102</v>
      </c>
      <c r="H152" s="7">
        <v>222</v>
      </c>
      <c r="I152" s="7">
        <f>279+48</f>
        <v>327</v>
      </c>
    </row>
    <row r="153" spans="2:9" x14ac:dyDescent="0.25">
      <c r="B153" s="20" t="s">
        <v>52</v>
      </c>
      <c r="C153" s="20" t="s">
        <v>53</v>
      </c>
      <c r="D153" s="5" t="s">
        <v>30</v>
      </c>
      <c r="E153" s="7">
        <v>1700</v>
      </c>
      <c r="F153" s="7">
        <v>286</v>
      </c>
      <c r="G153" s="7"/>
      <c r="H153" s="7">
        <v>0</v>
      </c>
      <c r="I153" s="7">
        <v>209</v>
      </c>
    </row>
    <row r="154" spans="2:9" x14ac:dyDescent="0.25">
      <c r="B154" s="21"/>
      <c r="C154" s="21"/>
      <c r="D154" s="5" t="s">
        <v>29</v>
      </c>
      <c r="E154" s="7">
        <v>160</v>
      </c>
      <c r="F154" s="7">
        <v>134</v>
      </c>
      <c r="G154" s="7">
        <v>5</v>
      </c>
      <c r="H154" s="7">
        <v>22</v>
      </c>
      <c r="I154" s="7">
        <f>75+52</f>
        <v>127</v>
      </c>
    </row>
    <row r="155" spans="2:9" x14ac:dyDescent="0.25">
      <c r="B155" s="5"/>
      <c r="C155" s="5"/>
      <c r="D155" s="5"/>
      <c r="E155" s="6"/>
    </row>
    <row r="156" spans="2:9" x14ac:dyDescent="0.25">
      <c r="B156" s="5"/>
      <c r="C156" s="5" t="s">
        <v>25</v>
      </c>
      <c r="D156" s="5" t="s">
        <v>30</v>
      </c>
      <c r="E156" s="6">
        <f t="shared" ref="E156:G157" si="24">+E139+E141+E143+E147+E149+E151+E153+E145</f>
        <v>19562</v>
      </c>
      <c r="F156" s="6">
        <f t="shared" si="24"/>
        <v>3263</v>
      </c>
      <c r="G156" s="6">
        <f t="shared" si="24"/>
        <v>2838</v>
      </c>
      <c r="H156" s="6">
        <f t="shared" ref="H156:I156" si="25">+H139+H141+H143+H147+H149+H151+H153+H145</f>
        <v>6526</v>
      </c>
      <c r="I156" s="6">
        <f t="shared" si="25"/>
        <v>13947</v>
      </c>
    </row>
    <row r="157" spans="2:9" x14ac:dyDescent="0.25">
      <c r="B157" s="5"/>
      <c r="C157" s="5"/>
      <c r="D157" s="5" t="s">
        <v>29</v>
      </c>
      <c r="E157" s="6">
        <f t="shared" si="24"/>
        <v>1196</v>
      </c>
      <c r="F157" s="6">
        <f t="shared" si="24"/>
        <v>859</v>
      </c>
      <c r="G157" s="6">
        <f t="shared" si="24"/>
        <v>272</v>
      </c>
      <c r="H157" s="6">
        <f t="shared" ref="H157:I157" si="26">+H140+H142+H144+H148+H150+H152+H154+H146</f>
        <v>979</v>
      </c>
      <c r="I157" s="6">
        <f t="shared" si="26"/>
        <v>1264</v>
      </c>
    </row>
    <row r="158" spans="2:9" x14ac:dyDescent="0.25">
      <c r="B158" s="5"/>
      <c r="C158" s="5"/>
      <c r="D158" s="5"/>
      <c r="E158" s="6"/>
    </row>
    <row r="159" spans="2:9" x14ac:dyDescent="0.25">
      <c r="B159" s="23" t="s">
        <v>31</v>
      </c>
      <c r="C159" s="23"/>
      <c r="D159" s="23"/>
      <c r="E159" s="2">
        <v>2019</v>
      </c>
      <c r="F159" s="2">
        <v>2020</v>
      </c>
      <c r="G159" s="2">
        <v>2021</v>
      </c>
      <c r="H159" s="2">
        <v>2022</v>
      </c>
      <c r="I159" s="2">
        <v>2023</v>
      </c>
    </row>
    <row r="160" spans="2:9" x14ac:dyDescent="0.25">
      <c r="B160" s="20" t="s">
        <v>36</v>
      </c>
      <c r="C160" s="20" t="s">
        <v>37</v>
      </c>
      <c r="D160" s="5" t="s">
        <v>32</v>
      </c>
      <c r="E160" s="7">
        <v>32474</v>
      </c>
      <c r="F160" s="7">
        <v>6753</v>
      </c>
      <c r="G160" s="7">
        <v>6399</v>
      </c>
      <c r="H160" s="7">
        <v>13222</v>
      </c>
      <c r="I160" s="7">
        <v>16324</v>
      </c>
    </row>
    <row r="161" spans="2:9" x14ac:dyDescent="0.25">
      <c r="B161" s="21"/>
      <c r="C161" s="21"/>
      <c r="D161" s="5" t="s">
        <v>33</v>
      </c>
      <c r="E161" s="7">
        <v>41.433163718601079</v>
      </c>
      <c r="F161" s="7">
        <v>38</v>
      </c>
      <c r="G161" s="7">
        <v>36</v>
      </c>
      <c r="H161" s="7">
        <v>37</v>
      </c>
      <c r="I161" s="7">
        <v>39</v>
      </c>
    </row>
    <row r="162" spans="2:9" x14ac:dyDescent="0.25">
      <c r="B162" s="21"/>
      <c r="C162" s="21"/>
      <c r="D162" s="5" t="s">
        <v>34</v>
      </c>
      <c r="E162" s="7">
        <v>1332626</v>
      </c>
      <c r="F162" s="7">
        <v>256503</v>
      </c>
      <c r="G162" s="7">
        <v>230923</v>
      </c>
      <c r="H162" s="7">
        <v>487457</v>
      </c>
      <c r="I162" s="7">
        <v>637130</v>
      </c>
    </row>
    <row r="163" spans="2:9" x14ac:dyDescent="0.25">
      <c r="B163" s="20" t="s">
        <v>38</v>
      </c>
      <c r="C163" s="20" t="s">
        <v>39</v>
      </c>
      <c r="D163" s="5" t="s">
        <v>32</v>
      </c>
      <c r="E163" s="7">
        <v>15912</v>
      </c>
      <c r="F163" s="7">
        <v>3141</v>
      </c>
      <c r="G163" s="7">
        <v>2775</v>
      </c>
      <c r="H163" s="7">
        <v>6525</v>
      </c>
      <c r="I163" s="7">
        <v>7285</v>
      </c>
    </row>
    <row r="164" spans="2:9" x14ac:dyDescent="0.25">
      <c r="B164" s="21"/>
      <c r="C164" s="21"/>
      <c r="D164" s="5" t="s">
        <v>33</v>
      </c>
      <c r="E164" s="7">
        <v>45.717965074555458</v>
      </c>
      <c r="F164" s="7">
        <v>46</v>
      </c>
      <c r="G164" s="7">
        <v>48</v>
      </c>
      <c r="H164" s="7">
        <v>42</v>
      </c>
      <c r="I164" s="7">
        <v>39</v>
      </c>
    </row>
    <row r="165" spans="2:9" x14ac:dyDescent="0.25">
      <c r="B165" s="21"/>
      <c r="C165" s="21"/>
      <c r="D165" s="5" t="s">
        <v>34</v>
      </c>
      <c r="E165" s="7">
        <v>731211</v>
      </c>
      <c r="F165" s="7">
        <v>145042</v>
      </c>
      <c r="G165" s="7">
        <v>132113</v>
      </c>
      <c r="H165" s="7">
        <v>276467</v>
      </c>
      <c r="I165" s="7">
        <v>280414</v>
      </c>
    </row>
    <row r="166" spans="2:9" x14ac:dyDescent="0.25">
      <c r="B166" s="20" t="s">
        <v>20</v>
      </c>
      <c r="C166" s="20" t="s">
        <v>46</v>
      </c>
      <c r="D166" s="5" t="s">
        <v>32</v>
      </c>
      <c r="E166" s="7">
        <v>2399</v>
      </c>
      <c r="F166" s="7">
        <v>439</v>
      </c>
      <c r="G166" s="7">
        <v>500</v>
      </c>
      <c r="H166" s="7">
        <v>930</v>
      </c>
      <c r="I166" s="7">
        <v>1005</v>
      </c>
    </row>
    <row r="167" spans="2:9" x14ac:dyDescent="0.25">
      <c r="B167" s="21"/>
      <c r="C167" s="21"/>
      <c r="D167" s="5" t="s">
        <v>33</v>
      </c>
      <c r="E167" s="7">
        <v>41</v>
      </c>
      <c r="F167" s="7">
        <v>32</v>
      </c>
      <c r="G167" s="7">
        <v>32</v>
      </c>
      <c r="H167" s="7">
        <v>32</v>
      </c>
      <c r="I167" s="7">
        <v>29</v>
      </c>
    </row>
    <row r="168" spans="2:9" x14ac:dyDescent="0.25">
      <c r="B168" s="21"/>
      <c r="C168" s="21"/>
      <c r="D168" s="5" t="s">
        <v>34</v>
      </c>
      <c r="E168" s="7">
        <v>98534</v>
      </c>
      <c r="F168" s="7">
        <v>14078</v>
      </c>
      <c r="G168" s="7">
        <v>15937</v>
      </c>
      <c r="H168" s="7">
        <v>31042</v>
      </c>
      <c r="I168" s="7">
        <v>29696</v>
      </c>
    </row>
    <row r="169" spans="2:9" x14ac:dyDescent="0.25">
      <c r="B169" s="21"/>
      <c r="C169" s="20" t="s">
        <v>48</v>
      </c>
      <c r="D169" s="5" t="s">
        <v>32</v>
      </c>
      <c r="E169" s="7">
        <v>1801</v>
      </c>
      <c r="F169" s="7">
        <v>303</v>
      </c>
      <c r="G169" s="7">
        <v>270</v>
      </c>
      <c r="H169" s="7">
        <v>830</v>
      </c>
      <c r="I169" s="7">
        <v>1079</v>
      </c>
    </row>
    <row r="170" spans="2:9" x14ac:dyDescent="0.25">
      <c r="B170" s="21"/>
      <c r="C170" s="21"/>
      <c r="D170" s="5" t="s">
        <v>33</v>
      </c>
      <c r="E170" s="7">
        <v>33</v>
      </c>
      <c r="F170" s="7">
        <v>31</v>
      </c>
      <c r="G170" s="7">
        <v>28</v>
      </c>
      <c r="H170" s="7">
        <v>29</v>
      </c>
      <c r="I170" s="7">
        <v>30</v>
      </c>
    </row>
    <row r="171" spans="2:9" x14ac:dyDescent="0.25">
      <c r="B171" s="21"/>
      <c r="C171" s="21"/>
      <c r="D171" s="5" t="s">
        <v>34</v>
      </c>
      <c r="E171" s="7">
        <v>59160</v>
      </c>
      <c r="F171" s="7">
        <v>9405</v>
      </c>
      <c r="G171" s="7">
        <v>7674</v>
      </c>
      <c r="H171" s="7">
        <v>24424</v>
      </c>
      <c r="I171" s="7">
        <v>32148</v>
      </c>
    </row>
    <row r="172" spans="2:9" x14ac:dyDescent="0.25">
      <c r="B172" s="21"/>
      <c r="C172" s="20" t="s">
        <v>50</v>
      </c>
      <c r="D172" s="5" t="s">
        <v>32</v>
      </c>
      <c r="E172" s="7">
        <v>3783</v>
      </c>
      <c r="F172" s="7">
        <v>1031</v>
      </c>
      <c r="G172" s="7">
        <v>549</v>
      </c>
      <c r="H172" s="7">
        <v>1586</v>
      </c>
      <c r="I172" s="7">
        <v>1895</v>
      </c>
    </row>
    <row r="173" spans="2:9" x14ac:dyDescent="0.25">
      <c r="B173" s="21"/>
      <c r="C173" s="21"/>
      <c r="D173" s="5" t="s">
        <v>33</v>
      </c>
      <c r="E173" s="7">
        <v>41</v>
      </c>
      <c r="F173" s="7">
        <v>42</v>
      </c>
      <c r="G173" s="7">
        <v>33</v>
      </c>
      <c r="H173" s="7">
        <v>44</v>
      </c>
      <c r="I173" s="7">
        <v>38</v>
      </c>
    </row>
    <row r="174" spans="2:9" x14ac:dyDescent="0.25">
      <c r="B174" s="21"/>
      <c r="C174" s="21"/>
      <c r="D174" s="5" t="s">
        <v>34</v>
      </c>
      <c r="E174" s="7">
        <v>156045</v>
      </c>
      <c r="F174" s="7">
        <v>43760</v>
      </c>
      <c r="G174" s="7">
        <v>18136</v>
      </c>
      <c r="H174" s="7">
        <v>69682</v>
      </c>
      <c r="I174" s="7">
        <v>71602</v>
      </c>
    </row>
    <row r="175" spans="2:9" x14ac:dyDescent="0.25">
      <c r="B175" s="20" t="s">
        <v>52</v>
      </c>
      <c r="C175" s="20" t="s">
        <v>53</v>
      </c>
      <c r="D175" s="5" t="s">
        <v>32</v>
      </c>
      <c r="E175" s="7">
        <v>2886</v>
      </c>
      <c r="F175" s="7">
        <v>418</v>
      </c>
      <c r="G175" s="7">
        <v>677</v>
      </c>
      <c r="H175" s="7">
        <v>1319</v>
      </c>
      <c r="I175" s="7">
        <v>1692</v>
      </c>
    </row>
    <row r="176" spans="2:9" x14ac:dyDescent="0.25">
      <c r="B176" s="21"/>
      <c r="C176" s="21"/>
      <c r="D176" s="5" t="s">
        <v>33</v>
      </c>
      <c r="E176" s="7">
        <v>38</v>
      </c>
      <c r="F176" s="7">
        <v>36</v>
      </c>
      <c r="G176" s="7">
        <v>39</v>
      </c>
      <c r="H176" s="7">
        <v>37</v>
      </c>
      <c r="I176" s="7">
        <v>33</v>
      </c>
    </row>
    <row r="177" spans="1:10" x14ac:dyDescent="0.25">
      <c r="B177" s="21"/>
      <c r="C177" s="21"/>
      <c r="D177" s="5" t="s">
        <v>34</v>
      </c>
      <c r="E177" s="7">
        <v>109266</v>
      </c>
      <c r="F177" s="7">
        <v>14982</v>
      </c>
      <c r="G177" s="7">
        <v>26202</v>
      </c>
      <c r="H177" s="7">
        <v>48777</v>
      </c>
      <c r="I177" s="7">
        <v>56333</v>
      </c>
    </row>
    <row r="178" spans="1:10" x14ac:dyDescent="0.25">
      <c r="B178" s="5"/>
      <c r="C178" s="5"/>
      <c r="D178" s="5"/>
      <c r="E178" s="6"/>
    </row>
    <row r="179" spans="1:10" x14ac:dyDescent="0.25">
      <c r="B179" s="5"/>
      <c r="C179" s="5" t="s">
        <v>25</v>
      </c>
      <c r="D179" s="5" t="s">
        <v>32</v>
      </c>
      <c r="E179" s="6">
        <f>+E160+E163+E166+E169+E172+E175</f>
        <v>59255</v>
      </c>
      <c r="F179" s="6">
        <f t="shared" ref="F179:G179" si="27">+F160+F163+F166+F169+F172+F175</f>
        <v>12085</v>
      </c>
      <c r="G179" s="6">
        <f t="shared" si="27"/>
        <v>11170</v>
      </c>
      <c r="H179" s="6">
        <f t="shared" ref="H179:I179" si="28">+H160+H163+H166+H169+H172+H175</f>
        <v>24412</v>
      </c>
      <c r="I179" s="6">
        <f t="shared" si="28"/>
        <v>29280</v>
      </c>
    </row>
    <row r="180" spans="1:10" x14ac:dyDescent="0.25">
      <c r="B180" s="5"/>
      <c r="C180" s="5"/>
      <c r="D180" s="5" t="s">
        <v>33</v>
      </c>
      <c r="E180" s="6">
        <f>+E161+E164+E167+E170+E173+E176</f>
        <v>240.15112879315654</v>
      </c>
      <c r="F180" s="6">
        <f t="shared" ref="F180:G180" si="29">+F161+F164+F167+F170+F173+F176</f>
        <v>225</v>
      </c>
      <c r="G180" s="6">
        <f t="shared" si="29"/>
        <v>216</v>
      </c>
      <c r="H180" s="6">
        <f t="shared" ref="H180:I180" si="30">+H161+H164+H167+H170+H173+H176</f>
        <v>221</v>
      </c>
      <c r="I180" s="6">
        <f t="shared" si="30"/>
        <v>208</v>
      </c>
    </row>
    <row r="181" spans="1:10" x14ac:dyDescent="0.25">
      <c r="B181" s="5"/>
      <c r="C181" s="5"/>
      <c r="D181" s="5" t="s">
        <v>34</v>
      </c>
      <c r="E181" s="6">
        <f>+E162+E165+E168+E171+E174+E177</f>
        <v>2486842</v>
      </c>
      <c r="F181" s="6">
        <f t="shared" ref="F181:G181" si="31">+F162+F165+F168+F171+F174+F177</f>
        <v>483770</v>
      </c>
      <c r="G181" s="6">
        <f t="shared" si="31"/>
        <v>430985</v>
      </c>
      <c r="H181" s="6">
        <f t="shared" ref="H181:I181" si="32">+H162+H165+H168+H171+H174+H177</f>
        <v>937849</v>
      </c>
      <c r="I181" s="6">
        <f t="shared" si="32"/>
        <v>1107323</v>
      </c>
    </row>
    <row r="182" spans="1:10" x14ac:dyDescent="0.25">
      <c r="B182" s="5"/>
      <c r="C182" s="5"/>
      <c r="D182" s="5"/>
      <c r="E182" s="6"/>
      <c r="F182" s="6"/>
      <c r="G182" s="6"/>
    </row>
    <row r="183" spans="1:10" ht="31.5" x14ac:dyDescent="0.25">
      <c r="A183" s="1" t="s">
        <v>0</v>
      </c>
      <c r="B183" s="1" t="s">
        <v>1</v>
      </c>
      <c r="C183" s="1" t="s">
        <v>2</v>
      </c>
      <c r="D183" s="1" t="s">
        <v>3</v>
      </c>
      <c r="E183" s="2" t="s">
        <v>4</v>
      </c>
      <c r="F183" s="2" t="s">
        <v>5</v>
      </c>
      <c r="G183" s="2" t="s">
        <v>6</v>
      </c>
      <c r="H183" s="2" t="s">
        <v>116</v>
      </c>
      <c r="I183" s="12" t="s">
        <v>119</v>
      </c>
      <c r="J183" s="1"/>
    </row>
    <row r="184" spans="1:10" x14ac:dyDescent="0.25">
      <c r="A184" s="20" t="s">
        <v>54</v>
      </c>
      <c r="B184" s="5" t="s">
        <v>55</v>
      </c>
      <c r="C184" s="5" t="s">
        <v>56</v>
      </c>
      <c r="D184" s="5" t="s">
        <v>55</v>
      </c>
      <c r="E184" s="6">
        <v>40010</v>
      </c>
      <c r="F184" s="7">
        <v>20410</v>
      </c>
      <c r="G184" s="7">
        <v>12470</v>
      </c>
      <c r="H184" s="7">
        <v>4399</v>
      </c>
      <c r="I184" s="7">
        <v>2395</v>
      </c>
    </row>
    <row r="185" spans="1:10" x14ac:dyDescent="0.25">
      <c r="A185" s="21"/>
      <c r="B185" s="20" t="s">
        <v>20</v>
      </c>
      <c r="C185" s="5" t="s">
        <v>57</v>
      </c>
      <c r="D185" s="5" t="s">
        <v>58</v>
      </c>
      <c r="E185" s="6">
        <v>5400</v>
      </c>
      <c r="F185" s="6">
        <v>1405</v>
      </c>
      <c r="G185" s="6">
        <v>1080</v>
      </c>
      <c r="H185" s="6">
        <v>582</v>
      </c>
      <c r="I185" s="6">
        <v>354</v>
      </c>
    </row>
    <row r="186" spans="1:10" x14ac:dyDescent="0.25">
      <c r="A186" s="21"/>
      <c r="B186" s="21"/>
      <c r="C186" s="5" t="s">
        <v>59</v>
      </c>
      <c r="D186" s="5" t="s">
        <v>60</v>
      </c>
      <c r="E186" s="6">
        <v>19246</v>
      </c>
      <c r="F186" s="7">
        <v>11085</v>
      </c>
      <c r="G186" s="7">
        <v>7027</v>
      </c>
      <c r="H186" s="7">
        <v>1926</v>
      </c>
      <c r="I186" s="7">
        <v>1574</v>
      </c>
    </row>
    <row r="187" spans="1:10" x14ac:dyDescent="0.25">
      <c r="C187" s="5"/>
      <c r="D187" s="5"/>
      <c r="E187" s="6"/>
      <c r="F187" s="6"/>
      <c r="G187" s="6"/>
      <c r="H187" s="6"/>
      <c r="I187" s="6"/>
    </row>
    <row r="188" spans="1:10" x14ac:dyDescent="0.25">
      <c r="C188" s="5"/>
      <c r="D188" s="13" t="s">
        <v>25</v>
      </c>
      <c r="E188" s="14">
        <f>SUM(E184:E186)</f>
        <v>64656</v>
      </c>
      <c r="F188" s="14">
        <f t="shared" ref="F188:G188" si="33">SUM(F184:F186)</f>
        <v>32900</v>
      </c>
      <c r="G188" s="14">
        <f t="shared" si="33"/>
        <v>20577</v>
      </c>
      <c r="H188" s="14">
        <f t="shared" ref="H188" si="34">SUM(H184:H186)</f>
        <v>6907</v>
      </c>
      <c r="I188" s="14">
        <f t="shared" ref="I188" si="35">SUM(I184:I186)</f>
        <v>4323</v>
      </c>
    </row>
    <row r="189" spans="1:10" x14ac:dyDescent="0.25">
      <c r="C189" s="5"/>
      <c r="D189" s="5"/>
      <c r="E189" s="6"/>
      <c r="F189" s="14"/>
      <c r="G189" s="6"/>
      <c r="H189" s="6"/>
      <c r="I189" s="6"/>
    </row>
    <row r="190" spans="1:10" x14ac:dyDescent="0.25">
      <c r="C190" s="5"/>
      <c r="D190" s="5"/>
      <c r="E190" s="6"/>
      <c r="F190" s="6"/>
      <c r="G190" s="6"/>
    </row>
    <row r="191" spans="1:10" x14ac:dyDescent="0.25">
      <c r="B191" s="23" t="s">
        <v>26</v>
      </c>
      <c r="C191" s="23"/>
      <c r="D191" s="23"/>
      <c r="E191" s="2">
        <v>2019</v>
      </c>
      <c r="F191" s="2">
        <v>2020</v>
      </c>
      <c r="G191" s="2">
        <v>2021</v>
      </c>
      <c r="H191" s="2">
        <v>2022</v>
      </c>
      <c r="I191" s="2">
        <v>2023</v>
      </c>
    </row>
    <row r="192" spans="1:10" x14ac:dyDescent="0.25">
      <c r="B192" s="20" t="s">
        <v>55</v>
      </c>
      <c r="C192" s="20" t="s">
        <v>56</v>
      </c>
      <c r="D192" s="5" t="s">
        <v>26</v>
      </c>
      <c r="E192" s="7">
        <v>208953</v>
      </c>
      <c r="F192" s="7">
        <v>81532</v>
      </c>
      <c r="G192" s="7">
        <v>110213</v>
      </c>
      <c r="H192" s="7">
        <v>113346</v>
      </c>
      <c r="I192" s="7">
        <v>160263</v>
      </c>
    </row>
    <row r="193" spans="2:9" x14ac:dyDescent="0.25">
      <c r="B193" s="21"/>
      <c r="C193" s="21"/>
      <c r="D193" s="5" t="s">
        <v>27</v>
      </c>
      <c r="E193" s="7">
        <v>66459</v>
      </c>
      <c r="F193" s="7">
        <v>77252</v>
      </c>
      <c r="G193" s="7">
        <v>82441</v>
      </c>
      <c r="H193" s="7">
        <v>89614</v>
      </c>
      <c r="I193" s="7">
        <v>101796</v>
      </c>
    </row>
    <row r="194" spans="2:9" x14ac:dyDescent="0.25">
      <c r="B194" s="21"/>
      <c r="C194" s="21"/>
      <c r="D194" s="17" t="s">
        <v>28</v>
      </c>
      <c r="E194" s="18">
        <f>+E193+E192</f>
        <v>275412</v>
      </c>
      <c r="F194" s="18">
        <f>+F193+F192</f>
        <v>158784</v>
      </c>
      <c r="G194" s="18">
        <f>+G193+G192</f>
        <v>192654</v>
      </c>
      <c r="H194" s="18">
        <f>+H193+H192</f>
        <v>202960</v>
      </c>
      <c r="I194" s="18">
        <f>+I193+I192</f>
        <v>262059</v>
      </c>
    </row>
    <row r="195" spans="2:9" x14ac:dyDescent="0.25">
      <c r="B195" s="20" t="s">
        <v>20</v>
      </c>
      <c r="C195" s="20" t="s">
        <v>57</v>
      </c>
      <c r="D195" s="5" t="s">
        <v>26</v>
      </c>
      <c r="E195" s="7">
        <v>29160</v>
      </c>
      <c r="F195" s="7">
        <v>10797</v>
      </c>
      <c r="G195" s="7">
        <v>12825</v>
      </c>
      <c r="H195" s="7">
        <v>15870</v>
      </c>
      <c r="I195" s="7">
        <v>16275</v>
      </c>
    </row>
    <row r="196" spans="2:9" x14ac:dyDescent="0.25">
      <c r="B196" s="21"/>
      <c r="C196" s="21"/>
      <c r="D196" s="5" t="s">
        <v>27</v>
      </c>
      <c r="E196" s="7">
        <v>7196</v>
      </c>
      <c r="F196" s="7">
        <v>8760</v>
      </c>
      <c r="G196" s="7">
        <v>13681</v>
      </c>
      <c r="H196" s="7">
        <v>13424</v>
      </c>
      <c r="I196" s="7">
        <v>19210</v>
      </c>
    </row>
    <row r="197" spans="2:9" x14ac:dyDescent="0.25">
      <c r="B197" s="21"/>
      <c r="C197" s="21"/>
      <c r="D197" s="17" t="s">
        <v>28</v>
      </c>
      <c r="E197" s="18">
        <f>+E196+E195</f>
        <v>36356</v>
      </c>
      <c r="F197" s="18">
        <f>+F196+F195</f>
        <v>19557</v>
      </c>
      <c r="G197" s="18">
        <f>+G196+G195</f>
        <v>26506</v>
      </c>
      <c r="H197" s="18">
        <f>+H196+H195</f>
        <v>29294</v>
      </c>
      <c r="I197" s="18">
        <f>+I196+I195</f>
        <v>35485</v>
      </c>
    </row>
    <row r="198" spans="2:9" x14ac:dyDescent="0.25">
      <c r="B198" s="21"/>
      <c r="C198" s="20" t="s">
        <v>59</v>
      </c>
      <c r="D198" s="5" t="s">
        <v>26</v>
      </c>
      <c r="E198" s="7">
        <v>93946</v>
      </c>
      <c r="F198" s="7">
        <v>31457</v>
      </c>
      <c r="G198" s="7">
        <v>60807</v>
      </c>
      <c r="H198" s="7">
        <v>82083</v>
      </c>
      <c r="I198" s="7">
        <v>83615</v>
      </c>
    </row>
    <row r="199" spans="2:9" x14ac:dyDescent="0.25">
      <c r="B199" s="21"/>
      <c r="C199" s="21"/>
      <c r="D199" s="5" t="s">
        <v>27</v>
      </c>
      <c r="E199" s="7">
        <v>32838</v>
      </c>
      <c r="F199" s="7">
        <v>41180</v>
      </c>
      <c r="G199" s="7">
        <v>44526</v>
      </c>
      <c r="H199" s="7">
        <v>50489</v>
      </c>
      <c r="I199" s="7">
        <v>60828</v>
      </c>
    </row>
    <row r="200" spans="2:9" x14ac:dyDescent="0.25">
      <c r="B200" s="21"/>
      <c r="C200" s="21"/>
      <c r="D200" s="17" t="s">
        <v>28</v>
      </c>
      <c r="E200" s="18">
        <f>+E199+E198</f>
        <v>126784</v>
      </c>
      <c r="F200" s="18">
        <f>+F199+F198</f>
        <v>72637</v>
      </c>
      <c r="G200" s="18">
        <f>+G199+G198</f>
        <v>105333</v>
      </c>
      <c r="H200" s="18">
        <f>+H199+H198</f>
        <v>132572</v>
      </c>
      <c r="I200" s="18">
        <f>+I199+I198</f>
        <v>144443</v>
      </c>
    </row>
    <row r="201" spans="2:9" x14ac:dyDescent="0.25">
      <c r="C201" s="5"/>
      <c r="D201" s="5"/>
      <c r="E201" s="6"/>
    </row>
    <row r="202" spans="2:9" x14ac:dyDescent="0.25">
      <c r="C202" s="5" t="s">
        <v>25</v>
      </c>
      <c r="D202" s="17" t="s">
        <v>26</v>
      </c>
      <c r="E202" s="18">
        <f>+E192+E195+E198</f>
        <v>332059</v>
      </c>
      <c r="F202" s="18">
        <f t="shared" ref="F202:G202" si="36">+F192+F195+F198</f>
        <v>123786</v>
      </c>
      <c r="G202" s="18">
        <f t="shared" si="36"/>
        <v>183845</v>
      </c>
      <c r="H202" s="18">
        <f t="shared" ref="H202:I202" si="37">+H192+H195+H198</f>
        <v>211299</v>
      </c>
      <c r="I202" s="18">
        <f t="shared" si="37"/>
        <v>260153</v>
      </c>
    </row>
    <row r="203" spans="2:9" x14ac:dyDescent="0.25">
      <c r="C203" s="5"/>
      <c r="D203" s="17" t="s">
        <v>27</v>
      </c>
      <c r="E203" s="18">
        <f>+E193+E196+E199</f>
        <v>106493</v>
      </c>
      <c r="F203" s="18">
        <f t="shared" ref="F203:G203" si="38">+F193+F196+F199</f>
        <v>127192</v>
      </c>
      <c r="G203" s="18">
        <f t="shared" si="38"/>
        <v>140648</v>
      </c>
      <c r="H203" s="18">
        <f t="shared" ref="H203:I203" si="39">+H193+H196+H199</f>
        <v>153527</v>
      </c>
      <c r="I203" s="18">
        <f t="shared" si="39"/>
        <v>181834</v>
      </c>
    </row>
    <row r="204" spans="2:9" x14ac:dyDescent="0.25">
      <c r="C204" s="5"/>
      <c r="D204" s="17" t="s">
        <v>28</v>
      </c>
      <c r="E204" s="18">
        <f>+E194+E197+E200</f>
        <v>438552</v>
      </c>
      <c r="F204" s="18">
        <f t="shared" ref="F204:G204" si="40">+F194+F197+F200</f>
        <v>250978</v>
      </c>
      <c r="G204" s="18">
        <f t="shared" si="40"/>
        <v>324493</v>
      </c>
      <c r="H204" s="18">
        <f t="shared" ref="H204:I204" si="41">+H194+H197+H200</f>
        <v>364826</v>
      </c>
      <c r="I204" s="18">
        <f t="shared" si="41"/>
        <v>441987</v>
      </c>
    </row>
    <row r="205" spans="2:9" x14ac:dyDescent="0.25">
      <c r="C205" s="5"/>
      <c r="D205" s="5"/>
      <c r="E205" s="6"/>
    </row>
    <row r="206" spans="2:9" x14ac:dyDescent="0.25">
      <c r="B206" s="23" t="s">
        <v>29</v>
      </c>
      <c r="C206" s="23"/>
      <c r="D206" s="23"/>
      <c r="E206" s="2">
        <v>2019</v>
      </c>
      <c r="F206" s="2">
        <v>2020</v>
      </c>
      <c r="G206" s="2">
        <v>2021</v>
      </c>
      <c r="H206" s="2">
        <v>2022</v>
      </c>
      <c r="I206" s="2">
        <v>2023</v>
      </c>
    </row>
    <row r="207" spans="2:9" x14ac:dyDescent="0.25">
      <c r="B207" s="20" t="s">
        <v>55</v>
      </c>
      <c r="C207" s="20" t="s">
        <v>56</v>
      </c>
      <c r="D207" s="5" t="s">
        <v>30</v>
      </c>
      <c r="E207" s="7">
        <v>2640</v>
      </c>
      <c r="F207" s="7">
        <v>1076</v>
      </c>
      <c r="G207" s="7">
        <v>8</v>
      </c>
      <c r="H207" s="7">
        <v>313</v>
      </c>
      <c r="I207" s="7">
        <f>512+1683</f>
        <v>2195</v>
      </c>
    </row>
    <row r="208" spans="2:9" x14ac:dyDescent="0.25">
      <c r="B208" s="21"/>
      <c r="C208" s="21"/>
      <c r="D208" s="5" t="s">
        <v>29</v>
      </c>
      <c r="E208" s="7">
        <v>451</v>
      </c>
      <c r="F208" s="7">
        <v>273</v>
      </c>
      <c r="G208" s="7">
        <v>62</v>
      </c>
      <c r="H208" s="7">
        <v>134</v>
      </c>
      <c r="I208" s="7">
        <f>376+314</f>
        <v>690</v>
      </c>
    </row>
    <row r="209" spans="2:9" x14ac:dyDescent="0.25">
      <c r="B209" s="20" t="s">
        <v>20</v>
      </c>
      <c r="C209" s="20" t="s">
        <v>57</v>
      </c>
      <c r="D209" s="5" t="s">
        <v>30</v>
      </c>
      <c r="E209" s="7">
        <v>891</v>
      </c>
      <c r="F209" s="7">
        <v>307</v>
      </c>
      <c r="G209" s="7">
        <v>6</v>
      </c>
      <c r="H209" s="7">
        <v>20</v>
      </c>
      <c r="I209" s="7">
        <f>288+253</f>
        <v>541</v>
      </c>
    </row>
    <row r="210" spans="2:9" x14ac:dyDescent="0.25">
      <c r="B210" s="21"/>
      <c r="C210" s="21"/>
      <c r="D210" s="5" t="s">
        <v>29</v>
      </c>
      <c r="E210" s="7">
        <v>232</v>
      </c>
      <c r="F210" s="7">
        <v>180</v>
      </c>
      <c r="G210" s="7">
        <v>273</v>
      </c>
      <c r="H210" s="7">
        <v>96</v>
      </c>
      <c r="I210" s="7">
        <f>98+78</f>
        <v>176</v>
      </c>
    </row>
    <row r="211" spans="2:9" x14ac:dyDescent="0.25">
      <c r="B211" s="21"/>
      <c r="C211" s="20" t="s">
        <v>59</v>
      </c>
      <c r="D211" s="5" t="s">
        <v>30</v>
      </c>
      <c r="E211" s="7">
        <v>1997</v>
      </c>
      <c r="F211" s="7">
        <v>585</v>
      </c>
      <c r="G211" s="7">
        <v>195</v>
      </c>
      <c r="H211" s="7">
        <v>84</v>
      </c>
      <c r="I211" s="7">
        <f>2775+1049</f>
        <v>3824</v>
      </c>
    </row>
    <row r="212" spans="2:9" x14ac:dyDescent="0.25">
      <c r="B212" s="21"/>
      <c r="C212" s="21"/>
      <c r="D212" s="5" t="s">
        <v>29</v>
      </c>
      <c r="E212" s="7">
        <v>288</v>
      </c>
      <c r="F212" s="7">
        <v>263</v>
      </c>
      <c r="G212" s="7">
        <v>78</v>
      </c>
      <c r="H212" s="7">
        <v>117</v>
      </c>
      <c r="I212" s="7">
        <f>211+130</f>
        <v>341</v>
      </c>
    </row>
    <row r="213" spans="2:9" x14ac:dyDescent="0.25">
      <c r="C213" s="5"/>
      <c r="D213" s="5"/>
      <c r="E213" s="6"/>
    </row>
    <row r="214" spans="2:9" x14ac:dyDescent="0.25">
      <c r="C214" s="5" t="s">
        <v>25</v>
      </c>
      <c r="D214" s="5" t="s">
        <v>30</v>
      </c>
      <c r="E214" s="6">
        <f>+E207+E209+E211</f>
        <v>5528</v>
      </c>
      <c r="F214" s="6">
        <f t="shared" ref="F214:G214" si="42">+F207+F209+F211</f>
        <v>1968</v>
      </c>
      <c r="G214" s="6">
        <f t="shared" si="42"/>
        <v>209</v>
      </c>
      <c r="H214" s="6">
        <f t="shared" ref="H214:I214" si="43">+H207+H209+H211</f>
        <v>417</v>
      </c>
      <c r="I214" s="6">
        <f t="shared" si="43"/>
        <v>6560</v>
      </c>
    </row>
    <row r="215" spans="2:9" x14ac:dyDescent="0.25">
      <c r="C215" s="5"/>
      <c r="D215" s="5" t="s">
        <v>29</v>
      </c>
      <c r="E215" s="6">
        <f>+E208+E210+E212</f>
        <v>971</v>
      </c>
      <c r="F215" s="6">
        <f t="shared" ref="F215:G215" si="44">+F208+F210+F212</f>
        <v>716</v>
      </c>
      <c r="G215" s="6">
        <f t="shared" si="44"/>
        <v>413</v>
      </c>
      <c r="H215" s="6">
        <f t="shared" ref="H215:I215" si="45">+H208+H210+H212</f>
        <v>347</v>
      </c>
      <c r="I215" s="6">
        <f t="shared" si="45"/>
        <v>1207</v>
      </c>
    </row>
    <row r="216" spans="2:9" x14ac:dyDescent="0.25">
      <c r="C216" s="5"/>
      <c r="D216" s="5"/>
      <c r="E216" s="6"/>
    </row>
    <row r="217" spans="2:9" x14ac:dyDescent="0.25">
      <c r="B217" s="23" t="s">
        <v>31</v>
      </c>
      <c r="C217" s="23"/>
      <c r="D217" s="23"/>
      <c r="E217" s="2">
        <v>2019</v>
      </c>
      <c r="F217" s="2">
        <v>2020</v>
      </c>
      <c r="G217" s="2">
        <v>2021</v>
      </c>
      <c r="H217" s="2">
        <v>2022</v>
      </c>
      <c r="I217" s="2">
        <v>2023</v>
      </c>
    </row>
    <row r="218" spans="2:9" x14ac:dyDescent="0.25">
      <c r="B218" s="20" t="s">
        <v>55</v>
      </c>
      <c r="C218" s="20" t="s">
        <v>56</v>
      </c>
      <c r="D218" s="5" t="s">
        <v>32</v>
      </c>
      <c r="E218" s="7">
        <v>25664</v>
      </c>
      <c r="F218" s="7">
        <v>5474</v>
      </c>
      <c r="G218" s="7">
        <v>3150</v>
      </c>
      <c r="H218" s="7">
        <v>5969</v>
      </c>
      <c r="I218" s="7">
        <v>13156</v>
      </c>
    </row>
    <row r="219" spans="2:9" x14ac:dyDescent="0.25">
      <c r="B219" s="21"/>
      <c r="C219" s="21"/>
      <c r="D219" s="5" t="s">
        <v>33</v>
      </c>
      <c r="E219" s="7">
        <v>37.29924957884527</v>
      </c>
      <c r="F219" s="7">
        <v>35</v>
      </c>
      <c r="G219" s="7">
        <v>37</v>
      </c>
      <c r="H219" s="7">
        <v>31</v>
      </c>
      <c r="I219" s="7">
        <v>37</v>
      </c>
    </row>
    <row r="220" spans="2:9" x14ac:dyDescent="0.25">
      <c r="B220" s="21"/>
      <c r="C220" s="21"/>
      <c r="D220" s="5" t="s">
        <v>34</v>
      </c>
      <c r="E220" s="7">
        <v>954368</v>
      </c>
      <c r="F220" s="7">
        <v>193313</v>
      </c>
      <c r="G220" s="7">
        <v>117868</v>
      </c>
      <c r="H220" s="7">
        <v>195539</v>
      </c>
      <c r="I220" s="7">
        <v>486326</v>
      </c>
    </row>
    <row r="221" spans="2:9" x14ac:dyDescent="0.25">
      <c r="B221" s="20" t="s">
        <v>20</v>
      </c>
      <c r="C221" s="20" t="s">
        <v>57</v>
      </c>
      <c r="D221" s="5" t="s">
        <v>32</v>
      </c>
      <c r="E221" s="7">
        <v>2440</v>
      </c>
      <c r="F221" s="7">
        <v>504</v>
      </c>
      <c r="G221" s="7">
        <v>772</v>
      </c>
      <c r="H221" s="7">
        <v>1556</v>
      </c>
      <c r="I221" s="7">
        <v>1632</v>
      </c>
    </row>
    <row r="222" spans="2:9" x14ac:dyDescent="0.25">
      <c r="B222" s="21"/>
      <c r="C222" s="21"/>
      <c r="D222" s="5" t="s">
        <v>33</v>
      </c>
      <c r="E222" s="7">
        <v>44</v>
      </c>
      <c r="F222" s="7">
        <v>40</v>
      </c>
      <c r="G222" s="7">
        <v>49</v>
      </c>
      <c r="H222" s="7">
        <v>56</v>
      </c>
      <c r="I222" s="7">
        <v>50</v>
      </c>
    </row>
    <row r="223" spans="2:9" x14ac:dyDescent="0.25">
      <c r="B223" s="21"/>
      <c r="C223" s="21"/>
      <c r="D223" s="5" t="s">
        <v>34</v>
      </c>
      <c r="E223" s="7">
        <v>108475</v>
      </c>
      <c r="F223" s="7">
        <v>20074</v>
      </c>
      <c r="G223" s="7">
        <v>38053</v>
      </c>
      <c r="H223" s="7">
        <v>85781</v>
      </c>
      <c r="I223" s="7">
        <v>82274</v>
      </c>
    </row>
    <row r="224" spans="2:9" x14ac:dyDescent="0.25">
      <c r="B224" s="21"/>
      <c r="C224" s="20" t="s">
        <v>59</v>
      </c>
      <c r="D224" s="5" t="s">
        <v>32</v>
      </c>
      <c r="E224" s="7">
        <v>11759</v>
      </c>
      <c r="F224" s="7">
        <v>2287</v>
      </c>
      <c r="G224" s="7">
        <v>2039</v>
      </c>
      <c r="H224" s="7">
        <v>4546</v>
      </c>
      <c r="I224" s="7">
        <v>5329</v>
      </c>
    </row>
    <row r="225" spans="1:10" x14ac:dyDescent="0.25">
      <c r="B225" s="21"/>
      <c r="C225" s="21"/>
      <c r="D225" s="5" t="s">
        <v>33</v>
      </c>
      <c r="E225" s="7">
        <v>40</v>
      </c>
      <c r="F225" s="7">
        <v>41</v>
      </c>
      <c r="G225" s="7">
        <v>39</v>
      </c>
      <c r="H225" s="7">
        <v>39</v>
      </c>
      <c r="I225" s="7">
        <v>35</v>
      </c>
    </row>
    <row r="226" spans="1:10" x14ac:dyDescent="0.25">
      <c r="B226" s="21"/>
      <c r="C226" s="21"/>
      <c r="D226" s="5" t="s">
        <v>34</v>
      </c>
      <c r="E226" s="7">
        <v>473568</v>
      </c>
      <c r="F226" s="7">
        <v>94796</v>
      </c>
      <c r="G226" s="7">
        <v>78509</v>
      </c>
      <c r="H226" s="7">
        <v>175568</v>
      </c>
      <c r="I226" s="7">
        <v>187339</v>
      </c>
    </row>
    <row r="227" spans="1:10" x14ac:dyDescent="0.25">
      <c r="C227" s="5"/>
      <c r="D227" s="5"/>
      <c r="E227" s="6"/>
    </row>
    <row r="228" spans="1:10" x14ac:dyDescent="0.25">
      <c r="C228" s="5" t="s">
        <v>25</v>
      </c>
      <c r="D228" s="5" t="s">
        <v>32</v>
      </c>
      <c r="E228" s="6">
        <f>+E218+E221+E224</f>
        <v>39863</v>
      </c>
      <c r="F228" s="6">
        <f t="shared" ref="F228:G228" si="46">+F218+F221+F224</f>
        <v>8265</v>
      </c>
      <c r="G228" s="6">
        <f t="shared" si="46"/>
        <v>5961</v>
      </c>
      <c r="H228" s="6">
        <f t="shared" ref="H228:I228" si="47">+H218+H221+H224</f>
        <v>12071</v>
      </c>
      <c r="I228" s="6">
        <f t="shared" si="47"/>
        <v>20117</v>
      </c>
    </row>
    <row r="229" spans="1:10" x14ac:dyDescent="0.25">
      <c r="C229" s="5"/>
      <c r="D229" s="5" t="s">
        <v>33</v>
      </c>
      <c r="E229" s="6">
        <f>+E230/E228</f>
        <v>38.542282316935506</v>
      </c>
      <c r="F229" s="6">
        <f t="shared" ref="F229:G229" si="48">+F230/F228</f>
        <v>37.287719298245612</v>
      </c>
      <c r="G229" s="6">
        <f t="shared" si="48"/>
        <v>39.327294078174802</v>
      </c>
      <c r="H229" s="6">
        <f t="shared" ref="H229:I229" si="49">+H230/H228</f>
        <v>37.850053848065613</v>
      </c>
      <c r="I229" s="6">
        <f t="shared" si="49"/>
        <v>37.57712382562012</v>
      </c>
    </row>
    <row r="230" spans="1:10" x14ac:dyDescent="0.25">
      <c r="C230" s="5"/>
      <c r="D230" s="5" t="s">
        <v>34</v>
      </c>
      <c r="E230" s="6">
        <f>+E220+E223+E226</f>
        <v>1536411</v>
      </c>
      <c r="F230" s="6">
        <f t="shared" ref="F230:G230" si="50">+F220+F223+F226</f>
        <v>308183</v>
      </c>
      <c r="G230" s="6">
        <f t="shared" si="50"/>
        <v>234430</v>
      </c>
      <c r="H230" s="6">
        <f t="shared" ref="H230:I230" si="51">+H220+H223+H226</f>
        <v>456888</v>
      </c>
      <c r="I230" s="6">
        <f t="shared" si="51"/>
        <v>755939</v>
      </c>
    </row>
    <row r="231" spans="1:10" x14ac:dyDescent="0.25">
      <c r="C231" s="5"/>
      <c r="D231" s="5"/>
      <c r="E231" s="6"/>
      <c r="F231" s="6"/>
      <c r="G231" s="6"/>
    </row>
    <row r="232" spans="1:10" ht="31.5" x14ac:dyDescent="0.25">
      <c r="A232" s="1" t="s">
        <v>0</v>
      </c>
      <c r="B232" s="1" t="s">
        <v>1</v>
      </c>
      <c r="C232" s="1" t="s">
        <v>2</v>
      </c>
      <c r="D232" s="1" t="s">
        <v>3</v>
      </c>
      <c r="E232" s="2" t="s">
        <v>4</v>
      </c>
      <c r="F232" s="2" t="s">
        <v>5</v>
      </c>
      <c r="G232" s="2" t="s">
        <v>6</v>
      </c>
      <c r="H232" s="2" t="s">
        <v>116</v>
      </c>
      <c r="I232" s="12" t="s">
        <v>119</v>
      </c>
      <c r="J232" s="1"/>
    </row>
    <row r="233" spans="1:10" x14ac:dyDescent="0.25">
      <c r="A233" s="20" t="s">
        <v>61</v>
      </c>
      <c r="B233" s="5" t="s">
        <v>62</v>
      </c>
      <c r="C233" s="5" t="s">
        <v>63</v>
      </c>
      <c r="D233" s="5" t="s">
        <v>62</v>
      </c>
      <c r="E233" s="6">
        <v>4634</v>
      </c>
      <c r="F233" s="6">
        <v>2384</v>
      </c>
      <c r="G233" s="6">
        <v>1557</v>
      </c>
      <c r="H233" s="6">
        <v>911</v>
      </c>
      <c r="I233" s="6">
        <v>477</v>
      </c>
    </row>
    <row r="234" spans="1:10" x14ac:dyDescent="0.25">
      <c r="A234" s="21"/>
      <c r="B234" s="5" t="s">
        <v>64</v>
      </c>
      <c r="C234" s="5" t="s">
        <v>65</v>
      </c>
      <c r="D234" s="5" t="s">
        <v>64</v>
      </c>
      <c r="E234" s="6">
        <v>5752</v>
      </c>
      <c r="F234" s="7">
        <v>3262</v>
      </c>
      <c r="G234" s="7">
        <v>1937</v>
      </c>
      <c r="H234" s="7">
        <v>969</v>
      </c>
      <c r="I234" s="7">
        <v>344</v>
      </c>
    </row>
    <row r="235" spans="1:10" x14ac:dyDescent="0.25">
      <c r="A235" s="21"/>
      <c r="B235" s="5" t="s">
        <v>66</v>
      </c>
      <c r="C235" s="5" t="s">
        <v>67</v>
      </c>
      <c r="D235" s="5" t="s">
        <v>66</v>
      </c>
      <c r="E235" s="6">
        <v>2730</v>
      </c>
      <c r="F235" s="7">
        <v>1852</v>
      </c>
      <c r="G235" s="7">
        <v>1093</v>
      </c>
      <c r="H235" s="7">
        <v>382</v>
      </c>
      <c r="I235" s="7">
        <v>181</v>
      </c>
    </row>
    <row r="236" spans="1:10" x14ac:dyDescent="0.25">
      <c r="A236" s="21"/>
      <c r="B236" s="20" t="s">
        <v>20</v>
      </c>
      <c r="C236" s="5" t="s">
        <v>68</v>
      </c>
      <c r="D236" s="5" t="s">
        <v>69</v>
      </c>
      <c r="E236" s="6">
        <v>2341</v>
      </c>
      <c r="F236" s="7">
        <v>1384</v>
      </c>
      <c r="G236" s="7">
        <v>613</v>
      </c>
      <c r="H236" s="7">
        <v>462</v>
      </c>
      <c r="I236" s="7">
        <v>165</v>
      </c>
    </row>
    <row r="237" spans="1:10" x14ac:dyDescent="0.25">
      <c r="A237" s="21"/>
      <c r="B237" s="21"/>
      <c r="C237" s="5" t="s">
        <v>70</v>
      </c>
      <c r="D237" s="5" t="s">
        <v>71</v>
      </c>
      <c r="E237" s="6">
        <v>202</v>
      </c>
      <c r="F237" s="7">
        <v>63</v>
      </c>
      <c r="G237" s="7">
        <v>25</v>
      </c>
      <c r="H237" s="7">
        <v>0</v>
      </c>
      <c r="I237" s="7">
        <v>19</v>
      </c>
    </row>
    <row r="238" spans="1:10" x14ac:dyDescent="0.25">
      <c r="A238" s="21"/>
      <c r="B238" s="21"/>
      <c r="C238" s="5" t="s">
        <v>72</v>
      </c>
      <c r="D238" s="5" t="s">
        <v>73</v>
      </c>
      <c r="E238" s="6">
        <v>6600</v>
      </c>
      <c r="F238" s="7">
        <v>4036</v>
      </c>
      <c r="G238" s="7">
        <v>2783</v>
      </c>
      <c r="H238" s="7">
        <v>1764</v>
      </c>
      <c r="I238" s="7">
        <v>741</v>
      </c>
    </row>
    <row r="239" spans="1:10" x14ac:dyDescent="0.25">
      <c r="A239" s="21"/>
      <c r="B239" s="21"/>
      <c r="C239" s="5" t="s">
        <v>74</v>
      </c>
      <c r="D239" s="5" t="s">
        <v>75</v>
      </c>
      <c r="E239" s="6">
        <v>217</v>
      </c>
      <c r="F239" s="7">
        <v>67</v>
      </c>
      <c r="G239" s="7">
        <v>49</v>
      </c>
      <c r="H239" s="7">
        <v>22</v>
      </c>
      <c r="I239" s="7">
        <v>11</v>
      </c>
    </row>
    <row r="240" spans="1:10" x14ac:dyDescent="0.25">
      <c r="C240" s="5"/>
      <c r="D240" s="5"/>
      <c r="E240" s="6"/>
      <c r="F240" s="6"/>
      <c r="G240" s="6"/>
      <c r="H240" s="6"/>
      <c r="I240" s="6"/>
    </row>
    <row r="241" spans="2:9" x14ac:dyDescent="0.25">
      <c r="C241" s="5"/>
      <c r="D241" s="13" t="s">
        <v>25</v>
      </c>
      <c r="E241" s="14">
        <f>SUM(E233:E239)</f>
        <v>22476</v>
      </c>
      <c r="F241" s="14">
        <f t="shared" ref="F241:G241" si="52">SUM(F233:F239)</f>
        <v>13048</v>
      </c>
      <c r="G241" s="14">
        <f t="shared" si="52"/>
        <v>8057</v>
      </c>
      <c r="H241" s="14">
        <f t="shared" ref="H241:I241" si="53">SUM(H233:H239)</f>
        <v>4510</v>
      </c>
      <c r="I241" s="14">
        <f t="shared" si="53"/>
        <v>1938</v>
      </c>
    </row>
    <row r="242" spans="2:9" x14ac:dyDescent="0.25">
      <c r="C242" s="5"/>
      <c r="D242" s="5"/>
      <c r="E242" s="6"/>
      <c r="F242" s="14"/>
      <c r="G242" s="6"/>
      <c r="H242" s="6"/>
      <c r="I242" s="6"/>
    </row>
    <row r="243" spans="2:9" x14ac:dyDescent="0.25">
      <c r="C243" s="5"/>
      <c r="D243" s="5"/>
      <c r="E243" s="6"/>
      <c r="F243" s="6"/>
      <c r="G243" s="6"/>
    </row>
    <row r="244" spans="2:9" x14ac:dyDescent="0.25">
      <c r="B244" s="23" t="s">
        <v>26</v>
      </c>
      <c r="C244" s="23"/>
      <c r="D244" s="23"/>
      <c r="E244" s="2">
        <v>2019</v>
      </c>
      <c r="F244" s="2">
        <v>2020</v>
      </c>
      <c r="G244" s="2">
        <v>2021</v>
      </c>
      <c r="H244" s="2">
        <v>2022</v>
      </c>
      <c r="I244" s="2">
        <v>2023</v>
      </c>
    </row>
    <row r="245" spans="2:9" x14ac:dyDescent="0.25">
      <c r="B245" s="20" t="s">
        <v>62</v>
      </c>
      <c r="C245" s="20" t="s">
        <v>63</v>
      </c>
      <c r="D245" s="5" t="s">
        <v>26</v>
      </c>
      <c r="E245" s="7">
        <v>47843</v>
      </c>
      <c r="F245" s="7">
        <v>17774</v>
      </c>
      <c r="G245" s="7">
        <v>30744</v>
      </c>
      <c r="H245" s="7">
        <v>30825</v>
      </c>
      <c r="I245" s="7">
        <v>22489</v>
      </c>
    </row>
    <row r="246" spans="2:9" x14ac:dyDescent="0.25">
      <c r="B246" s="21"/>
      <c r="C246" s="21"/>
      <c r="D246" s="5" t="s">
        <v>27</v>
      </c>
      <c r="E246" s="7">
        <v>11279</v>
      </c>
      <c r="F246" s="7">
        <v>13912</v>
      </c>
      <c r="G246" s="7">
        <v>14649</v>
      </c>
      <c r="H246" s="7">
        <v>17121</v>
      </c>
      <c r="I246" s="7">
        <v>19887</v>
      </c>
    </row>
    <row r="247" spans="2:9" x14ac:dyDescent="0.25">
      <c r="B247" s="21"/>
      <c r="C247" s="21"/>
      <c r="D247" s="17" t="s">
        <v>28</v>
      </c>
      <c r="E247" s="18">
        <f>+E246+E245</f>
        <v>59122</v>
      </c>
      <c r="F247" s="18">
        <f>+F246+F245</f>
        <v>31686</v>
      </c>
      <c r="G247" s="18">
        <f>+G246+G245</f>
        <v>45393</v>
      </c>
      <c r="H247" s="18">
        <f t="shared" ref="H247:I247" si="54">+H246+H245</f>
        <v>47946</v>
      </c>
      <c r="I247" s="18">
        <f t="shared" si="54"/>
        <v>42376</v>
      </c>
    </row>
    <row r="248" spans="2:9" x14ac:dyDescent="0.25">
      <c r="B248" s="20" t="s">
        <v>64</v>
      </c>
      <c r="C248" s="20" t="s">
        <v>65</v>
      </c>
      <c r="D248" s="5" t="s">
        <v>26</v>
      </c>
      <c r="E248" s="7">
        <v>64942</v>
      </c>
      <c r="F248" s="7">
        <v>20385</v>
      </c>
      <c r="G248" s="7">
        <v>28863</v>
      </c>
      <c r="H248" s="7">
        <v>39793</v>
      </c>
      <c r="I248" s="7">
        <v>37593</v>
      </c>
    </row>
    <row r="249" spans="2:9" x14ac:dyDescent="0.25">
      <c r="B249" s="21"/>
      <c r="C249" s="21"/>
      <c r="D249" s="5" t="s">
        <v>27</v>
      </c>
      <c r="E249" s="7">
        <v>10097</v>
      </c>
      <c r="F249" s="7">
        <v>12768</v>
      </c>
      <c r="G249" s="7">
        <v>14262</v>
      </c>
      <c r="H249" s="7">
        <v>15498</v>
      </c>
      <c r="I249" s="7">
        <v>17526</v>
      </c>
    </row>
    <row r="250" spans="2:9" x14ac:dyDescent="0.25">
      <c r="B250" s="21"/>
      <c r="C250" s="21"/>
      <c r="D250" s="17" t="s">
        <v>28</v>
      </c>
      <c r="E250" s="18">
        <f>+E249+E248</f>
        <v>75039</v>
      </c>
      <c r="F250" s="18">
        <f>+F249+F248</f>
        <v>33153</v>
      </c>
      <c r="G250" s="18">
        <f>+G249+G248</f>
        <v>43125</v>
      </c>
      <c r="H250" s="18">
        <f t="shared" ref="H250:I250" si="55">+H249+H248</f>
        <v>55291</v>
      </c>
      <c r="I250" s="18">
        <f t="shared" si="55"/>
        <v>55119</v>
      </c>
    </row>
    <row r="251" spans="2:9" x14ac:dyDescent="0.25">
      <c r="B251" s="20" t="s">
        <v>66</v>
      </c>
      <c r="C251" s="20" t="s">
        <v>67</v>
      </c>
      <c r="D251" s="5" t="s">
        <v>26</v>
      </c>
      <c r="E251" s="7">
        <v>23252</v>
      </c>
      <c r="F251" s="7">
        <v>11497</v>
      </c>
      <c r="G251" s="7">
        <v>19148</v>
      </c>
      <c r="H251" s="7">
        <v>19191</v>
      </c>
      <c r="I251" s="7">
        <v>16765</v>
      </c>
    </row>
    <row r="252" spans="2:9" x14ac:dyDescent="0.25">
      <c r="B252" s="21"/>
      <c r="C252" s="21"/>
      <c r="D252" s="5" t="s">
        <v>27</v>
      </c>
      <c r="E252" s="7">
        <v>3814</v>
      </c>
      <c r="F252" s="7">
        <v>3808</v>
      </c>
      <c r="G252" s="7">
        <v>4939</v>
      </c>
      <c r="H252" s="7">
        <v>4815</v>
      </c>
      <c r="I252" s="7">
        <v>5350</v>
      </c>
    </row>
    <row r="253" spans="2:9" x14ac:dyDescent="0.25">
      <c r="B253" s="21"/>
      <c r="C253" s="21"/>
      <c r="D253" s="17" t="s">
        <v>28</v>
      </c>
      <c r="E253" s="18">
        <f>+E252+E251</f>
        <v>27066</v>
      </c>
      <c r="F253" s="18">
        <f>+F252+F251</f>
        <v>15305</v>
      </c>
      <c r="G253" s="18">
        <f>+G252+G251</f>
        <v>24087</v>
      </c>
      <c r="H253" s="18">
        <f t="shared" ref="H253:I253" si="56">+H252+H251</f>
        <v>24006</v>
      </c>
      <c r="I253" s="18">
        <f t="shared" si="56"/>
        <v>22115</v>
      </c>
    </row>
    <row r="254" spans="2:9" x14ac:dyDescent="0.25">
      <c r="B254" s="20" t="s">
        <v>20</v>
      </c>
      <c r="C254" s="20" t="s">
        <v>68</v>
      </c>
      <c r="D254" s="5" t="s">
        <v>26</v>
      </c>
      <c r="E254" s="7">
        <v>23052</v>
      </c>
      <c r="F254" s="7">
        <v>9637</v>
      </c>
      <c r="G254" s="7">
        <v>14951</v>
      </c>
      <c r="H254" s="7">
        <v>16996</v>
      </c>
      <c r="I254" s="7">
        <v>16277</v>
      </c>
    </row>
    <row r="255" spans="2:9" x14ac:dyDescent="0.25">
      <c r="B255" s="21"/>
      <c r="C255" s="21"/>
      <c r="D255" s="5" t="s">
        <v>27</v>
      </c>
      <c r="E255" s="7">
        <v>3877</v>
      </c>
      <c r="F255" s="7">
        <v>4038</v>
      </c>
      <c r="G255" s="7">
        <v>5192</v>
      </c>
      <c r="H255" s="7">
        <v>5936</v>
      </c>
      <c r="I255" s="7">
        <v>6800</v>
      </c>
    </row>
    <row r="256" spans="2:9" x14ac:dyDescent="0.25">
      <c r="B256" s="21"/>
      <c r="C256" s="21"/>
      <c r="D256" s="17" t="s">
        <v>28</v>
      </c>
      <c r="E256" s="18">
        <f>+E255+E254</f>
        <v>26929</v>
      </c>
      <c r="F256" s="18">
        <f>+F255+F254</f>
        <v>13675</v>
      </c>
      <c r="G256" s="18">
        <f>+G255+G254</f>
        <v>20143</v>
      </c>
      <c r="H256" s="18">
        <f t="shared" ref="H256:I256" si="57">+H255+H254</f>
        <v>22932</v>
      </c>
      <c r="I256" s="18">
        <f t="shared" si="57"/>
        <v>23077</v>
      </c>
    </row>
    <row r="257" spans="2:9" hidden="1" x14ac:dyDescent="0.25">
      <c r="B257" s="21"/>
      <c r="C257" s="20" t="s">
        <v>70</v>
      </c>
      <c r="D257" s="5" t="s">
        <v>26</v>
      </c>
      <c r="E257" s="7">
        <v>1706</v>
      </c>
      <c r="F257" s="7"/>
      <c r="G257" s="7"/>
      <c r="H257" s="7"/>
      <c r="I257" s="7"/>
    </row>
    <row r="258" spans="2:9" hidden="1" x14ac:dyDescent="0.25">
      <c r="B258" s="21"/>
      <c r="C258" s="21"/>
      <c r="D258" s="5" t="s">
        <v>27</v>
      </c>
      <c r="E258" s="7">
        <v>1394</v>
      </c>
      <c r="F258" s="7"/>
      <c r="G258" s="7"/>
      <c r="H258" s="7"/>
      <c r="I258" s="7"/>
    </row>
    <row r="259" spans="2:9" hidden="1" x14ac:dyDescent="0.25">
      <c r="B259" s="21"/>
      <c r="C259" s="21"/>
      <c r="D259" s="17" t="s">
        <v>28</v>
      </c>
      <c r="E259" s="18">
        <f>+E258+E257</f>
        <v>3100</v>
      </c>
      <c r="F259" s="18">
        <f>+F258+F257</f>
        <v>0</v>
      </c>
      <c r="G259" s="18">
        <f>+G258+G257</f>
        <v>0</v>
      </c>
      <c r="H259" s="18">
        <f t="shared" ref="H259:I259" si="58">+H258+H257</f>
        <v>0</v>
      </c>
      <c r="I259" s="18">
        <f t="shared" si="58"/>
        <v>0</v>
      </c>
    </row>
    <row r="260" spans="2:9" x14ac:dyDescent="0.25">
      <c r="B260" s="21"/>
      <c r="C260" s="20" t="s">
        <v>72</v>
      </c>
      <c r="D260" s="5" t="s">
        <v>26</v>
      </c>
      <c r="E260" s="7">
        <v>80441</v>
      </c>
      <c r="F260" s="7">
        <v>26219</v>
      </c>
      <c r="G260" s="7">
        <v>35727</v>
      </c>
      <c r="H260" s="7">
        <v>43573</v>
      </c>
      <c r="I260" s="7">
        <v>49832</v>
      </c>
    </row>
    <row r="261" spans="2:9" x14ac:dyDescent="0.25">
      <c r="B261" s="21"/>
      <c r="C261" s="21"/>
      <c r="D261" s="5" t="s">
        <v>27</v>
      </c>
      <c r="E261" s="7">
        <v>17909</v>
      </c>
      <c r="F261" s="7">
        <v>21999</v>
      </c>
      <c r="G261" s="7">
        <v>25200</v>
      </c>
      <c r="H261" s="7">
        <v>27227</v>
      </c>
      <c r="I261" s="7">
        <v>33348</v>
      </c>
    </row>
    <row r="262" spans="2:9" x14ac:dyDescent="0.25">
      <c r="B262" s="21"/>
      <c r="C262" s="21"/>
      <c r="D262" s="17" t="s">
        <v>28</v>
      </c>
      <c r="E262" s="18">
        <f>+E261+E260</f>
        <v>98350</v>
      </c>
      <c r="F262" s="18">
        <f>+F261+F260</f>
        <v>48218</v>
      </c>
      <c r="G262" s="18">
        <f>+G261+G260</f>
        <v>60927</v>
      </c>
      <c r="H262" s="18">
        <f t="shared" ref="H262:I262" si="59">+H261+H260</f>
        <v>70800</v>
      </c>
      <c r="I262" s="18">
        <f t="shared" si="59"/>
        <v>83180</v>
      </c>
    </row>
    <row r="263" spans="2:9" x14ac:dyDescent="0.25">
      <c r="B263" s="21"/>
      <c r="C263" s="20" t="s">
        <v>74</v>
      </c>
      <c r="D263" s="5" t="s">
        <v>26</v>
      </c>
      <c r="E263" s="7">
        <v>1031</v>
      </c>
      <c r="F263" s="7">
        <v>463</v>
      </c>
      <c r="G263" s="7">
        <v>649</v>
      </c>
      <c r="H263" s="7">
        <v>568</v>
      </c>
      <c r="I263" s="7">
        <v>369</v>
      </c>
    </row>
    <row r="264" spans="2:9" x14ac:dyDescent="0.25">
      <c r="B264" s="21"/>
      <c r="C264" s="21"/>
      <c r="D264" s="5" t="s">
        <v>27</v>
      </c>
      <c r="E264" s="7">
        <v>266</v>
      </c>
      <c r="F264" s="7">
        <v>417</v>
      </c>
      <c r="G264" s="7">
        <v>1179</v>
      </c>
      <c r="H264" s="7">
        <v>1078</v>
      </c>
      <c r="I264" s="7">
        <v>637</v>
      </c>
    </row>
    <row r="265" spans="2:9" x14ac:dyDescent="0.25">
      <c r="B265" s="21"/>
      <c r="C265" s="21"/>
      <c r="D265" s="17" t="s">
        <v>28</v>
      </c>
      <c r="E265" s="18">
        <f>+E264+E263</f>
        <v>1297</v>
      </c>
      <c r="F265" s="18">
        <f>+F264+F263</f>
        <v>880</v>
      </c>
      <c r="G265" s="18">
        <f>+G264+G263</f>
        <v>1828</v>
      </c>
      <c r="H265" s="18">
        <f t="shared" ref="H265:I265" si="60">+H264+H263</f>
        <v>1646</v>
      </c>
      <c r="I265" s="18">
        <f t="shared" si="60"/>
        <v>1006</v>
      </c>
    </row>
    <row r="266" spans="2:9" x14ac:dyDescent="0.25">
      <c r="C266" s="5"/>
      <c r="D266" s="5"/>
      <c r="E266" s="6"/>
    </row>
    <row r="267" spans="2:9" x14ac:dyDescent="0.25">
      <c r="C267" s="5" t="s">
        <v>25</v>
      </c>
      <c r="D267" s="17" t="s">
        <v>26</v>
      </c>
      <c r="E267" s="18">
        <f>+E245+E248+E251+E254+E257+E260+E263</f>
        <v>242267</v>
      </c>
      <c r="F267" s="18">
        <f t="shared" ref="F267:G267" si="61">+F245+F248+F251+F254+F257+F260+F263</f>
        <v>85975</v>
      </c>
      <c r="G267" s="18">
        <f t="shared" si="61"/>
        <v>130082</v>
      </c>
      <c r="H267" s="18">
        <f t="shared" ref="H267:I267" si="62">+H245+H248+H251+H254+H257+H260+H263</f>
        <v>150946</v>
      </c>
      <c r="I267" s="18">
        <f t="shared" si="62"/>
        <v>143325</v>
      </c>
    </row>
    <row r="268" spans="2:9" x14ac:dyDescent="0.25">
      <c r="C268" s="5"/>
      <c r="D268" s="17" t="s">
        <v>27</v>
      </c>
      <c r="E268" s="18">
        <f>+E246+E249+E252+E255+E258+E261+E264</f>
        <v>48636</v>
      </c>
      <c r="F268" s="18">
        <f t="shared" ref="F268:G268" si="63">+F246+F249+F252+F255+F258+F261+F264</f>
        <v>56942</v>
      </c>
      <c r="G268" s="18">
        <f t="shared" si="63"/>
        <v>65421</v>
      </c>
      <c r="H268" s="18">
        <f t="shared" ref="H268:I268" si="64">+H246+H249+H252+H255+H258+H261+H264</f>
        <v>71675</v>
      </c>
      <c r="I268" s="18">
        <f t="shared" si="64"/>
        <v>83548</v>
      </c>
    </row>
    <row r="269" spans="2:9" x14ac:dyDescent="0.25">
      <c r="C269" s="5"/>
      <c r="D269" s="17" t="s">
        <v>28</v>
      </c>
      <c r="E269" s="18">
        <f>+E247+E250+E253+E256+E259+E262+E265</f>
        <v>290903</v>
      </c>
      <c r="F269" s="18">
        <f t="shared" ref="F269:G269" si="65">+F247+F250+F253+F256+F259+F262+F265</f>
        <v>142917</v>
      </c>
      <c r="G269" s="18">
        <f t="shared" si="65"/>
        <v>195503</v>
      </c>
      <c r="H269" s="18">
        <f t="shared" ref="H269:I269" si="66">+H247+H250+H253+H256+H259+H262+H265</f>
        <v>222621</v>
      </c>
      <c r="I269" s="18">
        <f t="shared" si="66"/>
        <v>226873</v>
      </c>
    </row>
    <row r="270" spans="2:9" x14ac:dyDescent="0.25">
      <c r="C270" s="5"/>
      <c r="D270" s="5"/>
      <c r="E270" s="6"/>
    </row>
    <row r="271" spans="2:9" x14ac:dyDescent="0.25">
      <c r="B271" s="23" t="s">
        <v>29</v>
      </c>
      <c r="C271" s="23"/>
      <c r="D271" s="23"/>
      <c r="E271" s="2">
        <v>2019</v>
      </c>
      <c r="F271" s="2">
        <v>2020</v>
      </c>
      <c r="G271" s="2">
        <v>2021</v>
      </c>
      <c r="H271" s="2">
        <v>2022</v>
      </c>
      <c r="I271" s="2">
        <v>2023</v>
      </c>
    </row>
    <row r="272" spans="2:9" x14ac:dyDescent="0.25">
      <c r="B272" s="20" t="s">
        <v>62</v>
      </c>
      <c r="C272" s="20" t="s">
        <v>63</v>
      </c>
      <c r="D272" s="5" t="s">
        <v>30</v>
      </c>
      <c r="E272" s="7">
        <v>2174</v>
      </c>
      <c r="F272" s="7">
        <v>654</v>
      </c>
      <c r="G272" s="7">
        <v>1951</v>
      </c>
      <c r="H272" s="7">
        <v>3215</v>
      </c>
      <c r="I272" s="7">
        <f>6575+2537</f>
        <v>9112</v>
      </c>
    </row>
    <row r="273" spans="2:9" x14ac:dyDescent="0.25">
      <c r="B273" s="21"/>
      <c r="C273" s="21"/>
      <c r="D273" s="5" t="s">
        <v>29</v>
      </c>
      <c r="E273" s="7">
        <v>184</v>
      </c>
      <c r="F273" s="7">
        <v>131</v>
      </c>
      <c r="G273" s="7">
        <v>54</v>
      </c>
      <c r="H273" s="7">
        <v>85</v>
      </c>
      <c r="I273" s="7">
        <f>158+117</f>
        <v>275</v>
      </c>
    </row>
    <row r="274" spans="2:9" x14ac:dyDescent="0.25">
      <c r="B274" s="20" t="s">
        <v>64</v>
      </c>
      <c r="C274" s="20" t="s">
        <v>65</v>
      </c>
      <c r="D274" s="5" t="s">
        <v>30</v>
      </c>
      <c r="E274" s="7">
        <v>4491</v>
      </c>
      <c r="F274" s="7">
        <v>635</v>
      </c>
      <c r="G274" s="7">
        <v>2131</v>
      </c>
      <c r="H274" s="7">
        <v>264</v>
      </c>
      <c r="I274" s="7">
        <f>4556+581</f>
        <v>5137</v>
      </c>
    </row>
    <row r="275" spans="2:9" x14ac:dyDescent="0.25">
      <c r="B275" s="21"/>
      <c r="C275" s="21"/>
      <c r="D275" s="5" t="s">
        <v>29</v>
      </c>
      <c r="E275" s="7">
        <v>249</v>
      </c>
      <c r="F275" s="7">
        <v>151</v>
      </c>
      <c r="G275" s="7">
        <v>33</v>
      </c>
      <c r="H275" s="7">
        <v>54</v>
      </c>
      <c r="I275" s="7">
        <f>202+64</f>
        <v>266</v>
      </c>
    </row>
    <row r="276" spans="2:9" x14ac:dyDescent="0.25">
      <c r="B276" s="20" t="s">
        <v>66</v>
      </c>
      <c r="C276" s="20" t="s">
        <v>67</v>
      </c>
      <c r="D276" s="5" t="s">
        <v>30</v>
      </c>
      <c r="E276" s="7">
        <v>957</v>
      </c>
      <c r="F276" s="7">
        <v>342</v>
      </c>
      <c r="G276" s="7">
        <v>1704</v>
      </c>
      <c r="H276" s="7">
        <v>851</v>
      </c>
      <c r="I276" s="7">
        <f>988+153</f>
        <v>1141</v>
      </c>
    </row>
    <row r="277" spans="2:9" x14ac:dyDescent="0.25">
      <c r="B277" s="21"/>
      <c r="C277" s="21"/>
      <c r="D277" s="5" t="s">
        <v>29</v>
      </c>
      <c r="E277" s="7">
        <v>72</v>
      </c>
      <c r="F277" s="7">
        <v>57</v>
      </c>
      <c r="G277" s="7">
        <v>18</v>
      </c>
      <c r="H277" s="7">
        <v>43</v>
      </c>
      <c r="I277" s="7">
        <f>75+19</f>
        <v>94</v>
      </c>
    </row>
    <row r="278" spans="2:9" x14ac:dyDescent="0.25">
      <c r="B278" s="20" t="s">
        <v>20</v>
      </c>
      <c r="C278" s="20" t="s">
        <v>68</v>
      </c>
      <c r="D278" s="5" t="s">
        <v>30</v>
      </c>
      <c r="E278" s="7">
        <v>2444</v>
      </c>
      <c r="F278" s="7">
        <v>1246</v>
      </c>
      <c r="G278" s="7">
        <v>4448</v>
      </c>
      <c r="H278" s="7">
        <v>4731</v>
      </c>
      <c r="I278" s="7">
        <f>2844+1276</f>
        <v>4120</v>
      </c>
    </row>
    <row r="279" spans="2:9" x14ac:dyDescent="0.25">
      <c r="B279" s="21"/>
      <c r="C279" s="21"/>
      <c r="D279" s="5" t="s">
        <v>29</v>
      </c>
      <c r="E279" s="7">
        <v>192</v>
      </c>
      <c r="F279" s="7">
        <v>144</v>
      </c>
      <c r="G279" s="7">
        <v>149</v>
      </c>
      <c r="H279" s="7">
        <v>184</v>
      </c>
      <c r="I279" s="7">
        <f>159+63</f>
        <v>222</v>
      </c>
    </row>
    <row r="280" spans="2:9" x14ac:dyDescent="0.25">
      <c r="B280" s="21"/>
      <c r="C280" s="20" t="s">
        <v>72</v>
      </c>
      <c r="D280" s="5" t="s">
        <v>30</v>
      </c>
      <c r="E280" s="7">
        <v>1127</v>
      </c>
      <c r="F280" s="7">
        <v>472</v>
      </c>
      <c r="G280" s="7">
        <v>2782</v>
      </c>
      <c r="H280" s="7">
        <v>1169</v>
      </c>
      <c r="I280" s="7">
        <f>4870+1753</f>
        <v>6623</v>
      </c>
    </row>
    <row r="281" spans="2:9" x14ac:dyDescent="0.25">
      <c r="B281" s="21"/>
      <c r="C281" s="21"/>
      <c r="D281" s="5" t="s">
        <v>29</v>
      </c>
      <c r="E281" s="7">
        <v>194</v>
      </c>
      <c r="F281" s="7">
        <v>326</v>
      </c>
      <c r="G281" s="7">
        <v>66</v>
      </c>
      <c r="H281" s="7">
        <v>298</v>
      </c>
      <c r="I281" s="7">
        <f>360+108</f>
        <v>468</v>
      </c>
    </row>
    <row r="282" spans="2:9" x14ac:dyDescent="0.25">
      <c r="C282" s="5"/>
      <c r="D282" s="5"/>
      <c r="E282" s="6"/>
    </row>
    <row r="283" spans="2:9" x14ac:dyDescent="0.25">
      <c r="C283" s="5" t="s">
        <v>25</v>
      </c>
      <c r="D283" s="5" t="s">
        <v>30</v>
      </c>
      <c r="E283" s="6">
        <f>+E272+E274+E276+E278+E280</f>
        <v>11193</v>
      </c>
      <c r="F283" s="6">
        <f t="shared" ref="F283:G283" si="67">+F272+F274+F276+F278+F280</f>
        <v>3349</v>
      </c>
      <c r="G283" s="6">
        <f t="shared" si="67"/>
        <v>13016</v>
      </c>
      <c r="H283" s="6">
        <f t="shared" ref="H283:I283" si="68">+H272+H274+H276+H278+H280</f>
        <v>10230</v>
      </c>
      <c r="I283" s="6">
        <f t="shared" si="68"/>
        <v>26133</v>
      </c>
    </row>
    <row r="284" spans="2:9" x14ac:dyDescent="0.25">
      <c r="C284" s="5"/>
      <c r="D284" s="5" t="s">
        <v>29</v>
      </c>
      <c r="E284" s="6">
        <f>+E273+E275+E277+E279+E281</f>
        <v>891</v>
      </c>
      <c r="F284" s="6">
        <f t="shared" ref="F284:G284" si="69">+F273+F275+F277+F279+F281</f>
        <v>809</v>
      </c>
      <c r="G284" s="6">
        <f t="shared" si="69"/>
        <v>320</v>
      </c>
      <c r="H284" s="6">
        <f t="shared" ref="H284:I284" si="70">+H273+H275+H277+H279+H281</f>
        <v>664</v>
      </c>
      <c r="I284" s="6">
        <f t="shared" si="70"/>
        <v>1325</v>
      </c>
    </row>
    <row r="285" spans="2:9" x14ac:dyDescent="0.25">
      <c r="C285" s="5"/>
      <c r="D285" s="5"/>
      <c r="E285" s="6"/>
    </row>
    <row r="286" spans="2:9" x14ac:dyDescent="0.25">
      <c r="B286" s="23" t="s">
        <v>31</v>
      </c>
      <c r="C286" s="23"/>
      <c r="D286" s="23"/>
      <c r="E286" s="2">
        <v>2019</v>
      </c>
      <c r="F286" s="2">
        <v>2020</v>
      </c>
      <c r="G286" s="2">
        <v>2021</v>
      </c>
      <c r="H286" s="2">
        <v>2022</v>
      </c>
      <c r="I286" s="2">
        <v>2023</v>
      </c>
    </row>
    <row r="287" spans="2:9" x14ac:dyDescent="0.25">
      <c r="B287" s="20" t="s">
        <v>62</v>
      </c>
      <c r="C287" s="20" t="s">
        <v>63</v>
      </c>
      <c r="D287" s="5" t="s">
        <v>32</v>
      </c>
      <c r="E287" s="7">
        <v>5695</v>
      </c>
      <c r="F287" s="7">
        <v>1102</v>
      </c>
      <c r="G287" s="7">
        <v>1158</v>
      </c>
      <c r="H287" s="7">
        <v>1231</v>
      </c>
      <c r="I287" s="7">
        <v>1707</v>
      </c>
    </row>
    <row r="288" spans="2:9" x14ac:dyDescent="0.25">
      <c r="B288" s="21"/>
      <c r="C288" s="21"/>
      <c r="D288" s="5" t="s">
        <v>33</v>
      </c>
      <c r="E288" s="7">
        <v>40</v>
      </c>
      <c r="F288" s="7">
        <v>40</v>
      </c>
      <c r="G288" s="7">
        <v>35</v>
      </c>
      <c r="H288" s="7">
        <v>29</v>
      </c>
      <c r="I288" s="7">
        <v>29</v>
      </c>
    </row>
    <row r="289" spans="2:9" x14ac:dyDescent="0.25">
      <c r="B289" s="21"/>
      <c r="C289" s="21"/>
      <c r="D289" s="5" t="s">
        <v>34</v>
      </c>
      <c r="E289" s="7">
        <v>229713</v>
      </c>
      <c r="F289" s="7">
        <v>43589</v>
      </c>
      <c r="G289" s="7">
        <v>40761</v>
      </c>
      <c r="H289" s="7">
        <v>35790</v>
      </c>
      <c r="I289" s="7">
        <v>50765</v>
      </c>
    </row>
    <row r="290" spans="2:9" x14ac:dyDescent="0.25">
      <c r="B290" s="20" t="s">
        <v>64</v>
      </c>
      <c r="C290" s="20" t="s">
        <v>65</v>
      </c>
      <c r="D290" s="5" t="s">
        <v>32</v>
      </c>
      <c r="E290" s="7">
        <v>5905</v>
      </c>
      <c r="F290" s="7">
        <v>1037</v>
      </c>
      <c r="G290" s="7">
        <v>571</v>
      </c>
      <c r="H290" s="7">
        <v>1710</v>
      </c>
      <c r="I290" s="7">
        <v>2267</v>
      </c>
    </row>
    <row r="291" spans="2:9" x14ac:dyDescent="0.25">
      <c r="B291" s="21"/>
      <c r="C291" s="21"/>
      <c r="D291" s="5" t="s">
        <v>33</v>
      </c>
      <c r="E291" s="7">
        <v>45.683140170566368</v>
      </c>
      <c r="F291" s="7">
        <v>45</v>
      </c>
      <c r="G291" s="7">
        <v>27</v>
      </c>
      <c r="H291" s="7">
        <v>28</v>
      </c>
      <c r="I291" s="7">
        <v>32</v>
      </c>
    </row>
    <row r="292" spans="2:9" x14ac:dyDescent="0.25">
      <c r="B292" s="21"/>
      <c r="C292" s="21"/>
      <c r="D292" s="5" t="s">
        <v>34</v>
      </c>
      <c r="E292" s="7">
        <v>263744</v>
      </c>
      <c r="F292" s="7">
        <v>47029</v>
      </c>
      <c r="G292" s="7">
        <v>15252</v>
      </c>
      <c r="H292" s="7">
        <v>47996</v>
      </c>
      <c r="I292" s="7">
        <v>72398</v>
      </c>
    </row>
    <row r="293" spans="2:9" x14ac:dyDescent="0.25">
      <c r="B293" s="20" t="s">
        <v>66</v>
      </c>
      <c r="C293" s="20" t="s">
        <v>67</v>
      </c>
      <c r="D293" s="5" t="s">
        <v>32</v>
      </c>
      <c r="E293" s="7">
        <v>1719</v>
      </c>
      <c r="F293" s="7">
        <v>452</v>
      </c>
      <c r="G293" s="7">
        <v>491</v>
      </c>
      <c r="H293" s="7">
        <v>1013</v>
      </c>
      <c r="I293" s="7">
        <v>1091</v>
      </c>
    </row>
    <row r="294" spans="2:9" x14ac:dyDescent="0.25">
      <c r="B294" s="21"/>
      <c r="C294" s="21"/>
      <c r="D294" s="5" t="s">
        <v>33</v>
      </c>
      <c r="E294" s="7">
        <v>40</v>
      </c>
      <c r="F294" s="7">
        <v>39</v>
      </c>
      <c r="G294" s="7">
        <v>30</v>
      </c>
      <c r="H294" s="7">
        <v>31</v>
      </c>
      <c r="I294" s="7">
        <v>32</v>
      </c>
    </row>
    <row r="295" spans="2:9" x14ac:dyDescent="0.25">
      <c r="B295" s="21"/>
      <c r="C295" s="21"/>
      <c r="D295" s="5" t="s">
        <v>34</v>
      </c>
      <c r="E295" s="7">
        <v>68641</v>
      </c>
      <c r="F295" s="7">
        <v>17499</v>
      </c>
      <c r="G295" s="7">
        <v>14532</v>
      </c>
      <c r="H295" s="7">
        <v>31566</v>
      </c>
      <c r="I295" s="7">
        <v>34600</v>
      </c>
    </row>
    <row r="296" spans="2:9" x14ac:dyDescent="0.25">
      <c r="B296" s="20" t="s">
        <v>20</v>
      </c>
      <c r="C296" s="20" t="s">
        <v>68</v>
      </c>
      <c r="D296" s="5" t="s">
        <v>32</v>
      </c>
      <c r="E296" s="7">
        <v>1255</v>
      </c>
      <c r="F296" s="7">
        <v>266</v>
      </c>
      <c r="G296" s="7">
        <v>450</v>
      </c>
      <c r="H296" s="7">
        <v>805</v>
      </c>
      <c r="I296" s="7">
        <v>872</v>
      </c>
    </row>
    <row r="297" spans="2:9" x14ac:dyDescent="0.25">
      <c r="B297" s="21"/>
      <c r="C297" s="21"/>
      <c r="D297" s="5" t="s">
        <v>33</v>
      </c>
      <c r="E297" s="7">
        <v>25</v>
      </c>
      <c r="F297" s="7">
        <v>30</v>
      </c>
      <c r="G297" s="7">
        <v>30</v>
      </c>
      <c r="H297" s="7">
        <v>35</v>
      </c>
      <c r="I297" s="7">
        <v>38</v>
      </c>
    </row>
    <row r="298" spans="2:9" x14ac:dyDescent="0.25">
      <c r="B298" s="21"/>
      <c r="C298" s="21"/>
      <c r="D298" s="5" t="s">
        <v>34</v>
      </c>
      <c r="E298" s="7">
        <v>31306</v>
      </c>
      <c r="F298" s="7">
        <v>7947</v>
      </c>
      <c r="G298" s="7">
        <v>13664</v>
      </c>
      <c r="H298" s="7">
        <v>27895</v>
      </c>
      <c r="I298" s="7">
        <v>33948</v>
      </c>
    </row>
    <row r="299" spans="2:9" x14ac:dyDescent="0.25">
      <c r="B299" s="21"/>
      <c r="C299" s="20" t="s">
        <v>72</v>
      </c>
      <c r="D299" s="5" t="s">
        <v>32</v>
      </c>
      <c r="E299" s="7">
        <v>6830</v>
      </c>
      <c r="F299" s="7">
        <v>1200</v>
      </c>
      <c r="G299" s="7">
        <v>1882</v>
      </c>
      <c r="H299" s="7">
        <v>4134</v>
      </c>
      <c r="I299" s="7">
        <v>4942</v>
      </c>
    </row>
    <row r="300" spans="2:9" x14ac:dyDescent="0.25">
      <c r="B300" s="21"/>
      <c r="C300" s="21"/>
      <c r="D300" s="5" t="s">
        <v>33</v>
      </c>
      <c r="E300" s="7">
        <v>34</v>
      </c>
      <c r="F300" s="7">
        <v>33</v>
      </c>
      <c r="G300" s="7">
        <v>36</v>
      </c>
      <c r="H300" s="7">
        <v>38</v>
      </c>
      <c r="I300" s="7">
        <v>41</v>
      </c>
    </row>
    <row r="301" spans="2:9" x14ac:dyDescent="0.25">
      <c r="B301" s="21"/>
      <c r="C301" s="21"/>
      <c r="D301" s="5" t="s">
        <v>34</v>
      </c>
      <c r="E301" s="7">
        <v>230319</v>
      </c>
      <c r="F301" s="7">
        <v>39326</v>
      </c>
      <c r="G301" s="7">
        <v>68419</v>
      </c>
      <c r="H301" s="7">
        <v>161169</v>
      </c>
      <c r="I301" s="7">
        <v>202321</v>
      </c>
    </row>
    <row r="302" spans="2:9" x14ac:dyDescent="0.25">
      <c r="C302" s="5"/>
      <c r="D302" s="5"/>
      <c r="E302" s="6"/>
    </row>
    <row r="303" spans="2:9" x14ac:dyDescent="0.25">
      <c r="C303" s="5" t="s">
        <v>25</v>
      </c>
      <c r="D303" s="5" t="s">
        <v>32</v>
      </c>
      <c r="E303" s="6">
        <f>+E287+E290+E293+E296+E299</f>
        <v>21404</v>
      </c>
      <c r="F303" s="6">
        <f t="shared" ref="F303:G303" si="71">+F287+F290+F293+F296+F299</f>
        <v>4057</v>
      </c>
      <c r="G303" s="6">
        <f t="shared" si="71"/>
        <v>4552</v>
      </c>
      <c r="H303" s="6">
        <f t="shared" ref="H303:I303" si="72">+H287+H290+H293+H296+H299</f>
        <v>8893</v>
      </c>
      <c r="I303" s="6">
        <f t="shared" si="72"/>
        <v>10879</v>
      </c>
    </row>
    <row r="304" spans="2:9" x14ac:dyDescent="0.25">
      <c r="C304" s="5"/>
      <c r="D304" s="5" t="s">
        <v>33</v>
      </c>
      <c r="E304" s="6">
        <f>+E305/E303</f>
        <v>38.484535600822277</v>
      </c>
      <c r="F304" s="6">
        <f t="shared" ref="F304:G304" si="73">+F305/F303</f>
        <v>38.301700764111409</v>
      </c>
      <c r="G304" s="6">
        <f t="shared" si="73"/>
        <v>33.529876977152902</v>
      </c>
      <c r="H304" s="6">
        <f t="shared" ref="H304:I304" si="74">+H305/H303</f>
        <v>34.230968177218038</v>
      </c>
      <c r="I304" s="6">
        <f t="shared" si="74"/>
        <v>36.219505469252688</v>
      </c>
    </row>
    <row r="305" spans="1:10" x14ac:dyDescent="0.25">
      <c r="C305" s="5"/>
      <c r="D305" s="5" t="s">
        <v>34</v>
      </c>
      <c r="E305" s="6">
        <f>+E289+E292+E295+E298+E301</f>
        <v>823723</v>
      </c>
      <c r="F305" s="6">
        <f t="shared" ref="F305:G305" si="75">+F289+F292+F295+F298+F301</f>
        <v>155390</v>
      </c>
      <c r="G305" s="6">
        <f t="shared" si="75"/>
        <v>152628</v>
      </c>
      <c r="H305" s="6">
        <f t="shared" ref="H305:I305" si="76">+H289+H292+H295+H298+H301</f>
        <v>304416</v>
      </c>
      <c r="I305" s="6">
        <f t="shared" si="76"/>
        <v>394032</v>
      </c>
    </row>
    <row r="306" spans="1:10" x14ac:dyDescent="0.25">
      <c r="C306" s="5"/>
      <c r="D306" s="5"/>
      <c r="E306" s="6"/>
      <c r="F306" s="6"/>
      <c r="G306" s="6"/>
    </row>
    <row r="307" spans="1:10" ht="31.5" x14ac:dyDescent="0.25">
      <c r="A307" s="1" t="s">
        <v>0</v>
      </c>
      <c r="B307" s="1" t="s">
        <v>1</v>
      </c>
      <c r="C307" s="1" t="s">
        <v>2</v>
      </c>
      <c r="D307" s="1" t="s">
        <v>3</v>
      </c>
      <c r="E307" s="2" t="s">
        <v>4</v>
      </c>
      <c r="F307" s="2" t="s">
        <v>5</v>
      </c>
      <c r="G307" s="2" t="s">
        <v>6</v>
      </c>
      <c r="H307" s="2" t="s">
        <v>116</v>
      </c>
      <c r="I307" s="12" t="s">
        <v>119</v>
      </c>
      <c r="J307" s="1"/>
    </row>
    <row r="308" spans="1:10" x14ac:dyDescent="0.25">
      <c r="A308" s="20" t="s">
        <v>76</v>
      </c>
      <c r="B308" s="20" t="s">
        <v>77</v>
      </c>
      <c r="C308" s="5" t="s">
        <v>78</v>
      </c>
      <c r="D308" s="5" t="s">
        <v>115</v>
      </c>
      <c r="E308" s="6">
        <v>132</v>
      </c>
      <c r="F308" s="6">
        <v>1582</v>
      </c>
      <c r="G308" s="6">
        <v>1338</v>
      </c>
      <c r="H308" s="6">
        <v>1781</v>
      </c>
      <c r="I308" s="6">
        <v>392</v>
      </c>
    </row>
    <row r="309" spans="1:10" x14ac:dyDescent="0.25">
      <c r="A309" s="21"/>
      <c r="B309" s="21"/>
      <c r="C309" s="5" t="s">
        <v>79</v>
      </c>
      <c r="D309" s="5" t="s">
        <v>77</v>
      </c>
      <c r="E309" s="6">
        <v>115290</v>
      </c>
      <c r="F309" s="7">
        <v>60847</v>
      </c>
      <c r="G309" s="7">
        <v>39926</v>
      </c>
      <c r="H309" s="7">
        <v>11777</v>
      </c>
      <c r="I309" s="7">
        <v>11467</v>
      </c>
    </row>
    <row r="310" spans="1:10" x14ac:dyDescent="0.25">
      <c r="A310" s="21"/>
      <c r="B310" s="5" t="s">
        <v>80</v>
      </c>
      <c r="C310" s="5" t="s">
        <v>81</v>
      </c>
      <c r="D310" s="5" t="s">
        <v>80</v>
      </c>
      <c r="E310" s="6">
        <v>71910</v>
      </c>
      <c r="F310" s="7">
        <v>45583</v>
      </c>
      <c r="G310" s="7">
        <v>29872</v>
      </c>
      <c r="H310" s="7">
        <v>11419</v>
      </c>
      <c r="I310" s="7">
        <v>10330</v>
      </c>
    </row>
    <row r="311" spans="1:10" x14ac:dyDescent="0.25">
      <c r="A311" s="21"/>
      <c r="B311" s="5"/>
      <c r="C311" s="5" t="s">
        <v>82</v>
      </c>
      <c r="D311" s="5" t="s">
        <v>83</v>
      </c>
      <c r="E311" s="6">
        <v>1656</v>
      </c>
      <c r="F311" s="7">
        <v>3077</v>
      </c>
      <c r="G311" s="7">
        <v>2388</v>
      </c>
      <c r="H311" s="7">
        <v>2806</v>
      </c>
      <c r="I311" s="7">
        <v>714</v>
      </c>
    </row>
    <row r="312" spans="1:10" x14ac:dyDescent="0.25">
      <c r="A312" s="21"/>
      <c r="B312" s="5" t="s">
        <v>84</v>
      </c>
      <c r="C312" s="5" t="s">
        <v>85</v>
      </c>
      <c r="D312" s="5" t="s">
        <v>84</v>
      </c>
      <c r="E312" s="6">
        <v>9977</v>
      </c>
      <c r="F312" s="7">
        <v>4129</v>
      </c>
      <c r="G312" s="7">
        <v>2528</v>
      </c>
      <c r="H312" s="7">
        <v>803</v>
      </c>
      <c r="I312" s="7">
        <v>559</v>
      </c>
    </row>
    <row r="313" spans="1:10" x14ac:dyDescent="0.25">
      <c r="A313" s="21"/>
      <c r="B313" s="20" t="s">
        <v>86</v>
      </c>
      <c r="C313" s="5" t="s">
        <v>87</v>
      </c>
      <c r="D313" s="5" t="s">
        <v>88</v>
      </c>
      <c r="E313" s="6">
        <v>3830</v>
      </c>
      <c r="F313" s="6">
        <v>2210</v>
      </c>
      <c r="G313" s="6">
        <v>2023</v>
      </c>
      <c r="H313" s="6">
        <v>548</v>
      </c>
      <c r="I313" s="6">
        <v>660</v>
      </c>
    </row>
    <row r="314" spans="1:10" x14ac:dyDescent="0.25">
      <c r="A314" s="21"/>
      <c r="B314" s="21"/>
      <c r="C314" s="5" t="s">
        <v>89</v>
      </c>
      <c r="D314" s="5" t="s">
        <v>86</v>
      </c>
      <c r="E314" s="6">
        <v>48492</v>
      </c>
      <c r="F314" s="7">
        <v>30671</v>
      </c>
      <c r="G314" s="7">
        <v>18521</v>
      </c>
      <c r="H314" s="7">
        <v>7137</v>
      </c>
      <c r="I314" s="7">
        <v>5780</v>
      </c>
    </row>
    <row r="315" spans="1:10" x14ac:dyDescent="0.25">
      <c r="A315" s="21"/>
      <c r="B315" s="5" t="s">
        <v>20</v>
      </c>
      <c r="C315" s="5" t="s">
        <v>90</v>
      </c>
      <c r="D315" s="5" t="s">
        <v>91</v>
      </c>
      <c r="E315" s="6">
        <v>1183</v>
      </c>
      <c r="F315" s="7">
        <v>0</v>
      </c>
      <c r="G315" s="7">
        <v>0</v>
      </c>
      <c r="H315" s="7">
        <v>0</v>
      </c>
      <c r="I315" s="7">
        <v>21</v>
      </c>
    </row>
    <row r="316" spans="1:10" x14ac:dyDescent="0.25">
      <c r="A316" s="21"/>
      <c r="B316" s="5" t="s">
        <v>92</v>
      </c>
      <c r="C316" s="5" t="s">
        <v>93</v>
      </c>
      <c r="D316" s="5" t="s">
        <v>92</v>
      </c>
      <c r="E316" s="6">
        <v>37413</v>
      </c>
      <c r="F316" s="7">
        <v>21390</v>
      </c>
      <c r="G316" s="7">
        <v>13903</v>
      </c>
      <c r="H316" s="7">
        <v>3074</v>
      </c>
      <c r="I316" s="7">
        <v>1985</v>
      </c>
    </row>
    <row r="318" spans="1:10" x14ac:dyDescent="0.25">
      <c r="D318" s="15" t="s">
        <v>25</v>
      </c>
      <c r="E318" s="16">
        <f>SUM(E308:E316)</f>
        <v>289883</v>
      </c>
      <c r="F318" s="16">
        <f t="shared" ref="F318:G318" si="77">SUM(F308:F316)</f>
        <v>169489</v>
      </c>
      <c r="G318" s="16">
        <f t="shared" si="77"/>
        <v>110499</v>
      </c>
      <c r="H318" s="16">
        <f t="shared" ref="H318:I318" si="78">SUM(H308:H316)</f>
        <v>39345</v>
      </c>
      <c r="I318" s="16">
        <f t="shared" si="78"/>
        <v>31908</v>
      </c>
    </row>
    <row r="319" spans="1:10" x14ac:dyDescent="0.25">
      <c r="D319" s="8"/>
      <c r="E319" s="9"/>
      <c r="F319" s="14"/>
      <c r="G319" s="6"/>
      <c r="H319" s="6"/>
      <c r="I319" s="9"/>
    </row>
    <row r="321" spans="2:9" x14ac:dyDescent="0.25">
      <c r="B321" s="23" t="s">
        <v>26</v>
      </c>
      <c r="C321" s="23"/>
      <c r="D321" s="23"/>
      <c r="E321" s="2">
        <v>2019</v>
      </c>
      <c r="F321" s="2">
        <v>2020</v>
      </c>
      <c r="G321" s="2">
        <v>2021</v>
      </c>
      <c r="H321" s="2">
        <v>2022</v>
      </c>
      <c r="I321" s="2">
        <v>2023</v>
      </c>
    </row>
    <row r="322" spans="2:9" x14ac:dyDescent="0.25">
      <c r="B322" s="20" t="s">
        <v>77</v>
      </c>
      <c r="C322" s="20" t="s">
        <v>78</v>
      </c>
      <c r="D322" s="5" t="s">
        <v>26</v>
      </c>
      <c r="E322" s="7">
        <v>6718</v>
      </c>
      <c r="F322" s="7">
        <v>1122</v>
      </c>
      <c r="G322" s="7">
        <v>64</v>
      </c>
      <c r="H322" s="7">
        <v>30429</v>
      </c>
      <c r="I322" s="7">
        <v>49699</v>
      </c>
    </row>
    <row r="323" spans="2:9" x14ac:dyDescent="0.25">
      <c r="B323" s="21"/>
      <c r="C323" s="21"/>
      <c r="D323" s="5" t="s">
        <v>27</v>
      </c>
      <c r="E323" s="7">
        <v>561</v>
      </c>
      <c r="F323" s="7">
        <v>486</v>
      </c>
      <c r="G323" s="7">
        <v>0</v>
      </c>
      <c r="H323" s="7">
        <v>3464</v>
      </c>
      <c r="I323" s="7">
        <v>13216</v>
      </c>
    </row>
    <row r="324" spans="2:9" x14ac:dyDescent="0.25">
      <c r="B324" s="21"/>
      <c r="C324" s="21"/>
      <c r="D324" s="17" t="s">
        <v>28</v>
      </c>
      <c r="E324" s="18">
        <f>+E323+E322</f>
        <v>7279</v>
      </c>
      <c r="F324" s="18">
        <f>+F323+F322</f>
        <v>1608</v>
      </c>
      <c r="G324" s="18">
        <f>+G323+G322</f>
        <v>64</v>
      </c>
      <c r="H324" s="18">
        <f t="shared" ref="H324:I324" si="79">+H323+H322</f>
        <v>33893</v>
      </c>
      <c r="I324" s="18">
        <f t="shared" si="79"/>
        <v>62915</v>
      </c>
    </row>
    <row r="325" spans="2:9" x14ac:dyDescent="0.25">
      <c r="B325" s="21"/>
      <c r="C325" s="20" t="s">
        <v>79</v>
      </c>
      <c r="D325" s="5" t="s">
        <v>26</v>
      </c>
      <c r="E325" s="7">
        <v>689159</v>
      </c>
      <c r="F325" s="7">
        <v>187332</v>
      </c>
      <c r="G325" s="7">
        <v>395742</v>
      </c>
      <c r="H325" s="7">
        <v>517104</v>
      </c>
      <c r="I325" s="7">
        <v>520196</v>
      </c>
    </row>
    <row r="326" spans="2:9" x14ac:dyDescent="0.25">
      <c r="B326" s="21"/>
      <c r="C326" s="21"/>
      <c r="D326" s="5" t="s">
        <v>27</v>
      </c>
      <c r="E326" s="7">
        <v>224150</v>
      </c>
      <c r="F326" s="7">
        <v>280722</v>
      </c>
      <c r="G326" s="7">
        <v>320950</v>
      </c>
      <c r="H326" s="7">
        <v>358769</v>
      </c>
      <c r="I326" s="7">
        <v>419525</v>
      </c>
    </row>
    <row r="327" spans="2:9" x14ac:dyDescent="0.25">
      <c r="B327" s="21"/>
      <c r="C327" s="21"/>
      <c r="D327" s="17" t="s">
        <v>28</v>
      </c>
      <c r="E327" s="18">
        <f>+E326+E325</f>
        <v>913309</v>
      </c>
      <c r="F327" s="18">
        <f>+F326+F325</f>
        <v>468054</v>
      </c>
      <c r="G327" s="18">
        <f>+G326+G325</f>
        <v>716692</v>
      </c>
      <c r="H327" s="18">
        <f t="shared" ref="H327:I327" si="80">+H326+H325</f>
        <v>875873</v>
      </c>
      <c r="I327" s="18">
        <f t="shared" si="80"/>
        <v>939721</v>
      </c>
    </row>
    <row r="328" spans="2:9" x14ac:dyDescent="0.25">
      <c r="B328" s="20" t="s">
        <v>80</v>
      </c>
      <c r="C328" s="20" t="s">
        <v>81</v>
      </c>
      <c r="D328" s="5" t="s">
        <v>26</v>
      </c>
      <c r="E328" s="7">
        <v>622960</v>
      </c>
      <c r="F328" s="7">
        <v>235097</v>
      </c>
      <c r="G328" s="7">
        <v>415244</v>
      </c>
      <c r="H328" s="7">
        <v>463828</v>
      </c>
      <c r="I328" s="7">
        <v>443773</v>
      </c>
    </row>
    <row r="329" spans="2:9" x14ac:dyDescent="0.25">
      <c r="B329" s="20"/>
      <c r="C329" s="21"/>
      <c r="D329" s="5" t="s">
        <v>27</v>
      </c>
      <c r="E329" s="7">
        <v>208214</v>
      </c>
      <c r="F329" s="7">
        <v>262659</v>
      </c>
      <c r="G329" s="7">
        <v>304182</v>
      </c>
      <c r="H329" s="7">
        <v>338458</v>
      </c>
      <c r="I329" s="7">
        <v>400678</v>
      </c>
    </row>
    <row r="330" spans="2:9" x14ac:dyDescent="0.25">
      <c r="B330" s="20"/>
      <c r="C330" s="21"/>
      <c r="D330" s="17" t="s">
        <v>28</v>
      </c>
      <c r="E330" s="18">
        <f>+E329+E328</f>
        <v>831174</v>
      </c>
      <c r="F330" s="18">
        <f>+F329+F328</f>
        <v>497756</v>
      </c>
      <c r="G330" s="18">
        <f>+G329+G328</f>
        <v>719426</v>
      </c>
      <c r="H330" s="18">
        <f t="shared" ref="H330:I330" si="81">+H329+H328</f>
        <v>802286</v>
      </c>
      <c r="I330" s="18">
        <f t="shared" si="81"/>
        <v>844451</v>
      </c>
    </row>
    <row r="331" spans="2:9" x14ac:dyDescent="0.25">
      <c r="B331" s="20"/>
      <c r="C331" s="24" t="s">
        <v>82</v>
      </c>
      <c r="D331" s="5" t="s">
        <v>26</v>
      </c>
      <c r="E331" s="7"/>
      <c r="F331" s="7"/>
      <c r="G331" s="7">
        <v>30857</v>
      </c>
      <c r="H331" s="7">
        <v>70808</v>
      </c>
      <c r="I331" s="7">
        <v>65134</v>
      </c>
    </row>
    <row r="332" spans="2:9" x14ac:dyDescent="0.25">
      <c r="B332" s="20"/>
      <c r="C332" s="24"/>
      <c r="D332" s="5" t="s">
        <v>27</v>
      </c>
      <c r="E332" s="7"/>
      <c r="F332" s="7"/>
      <c r="G332" s="7">
        <v>1921</v>
      </c>
      <c r="H332" s="7">
        <v>12679</v>
      </c>
      <c r="I332" s="7">
        <v>26781</v>
      </c>
    </row>
    <row r="333" spans="2:9" x14ac:dyDescent="0.25">
      <c r="B333" s="20"/>
      <c r="C333" s="24"/>
      <c r="D333" s="17" t="s">
        <v>28</v>
      </c>
      <c r="E333" s="18">
        <f>+E332+E331</f>
        <v>0</v>
      </c>
      <c r="F333" s="18">
        <f>+F332+F331</f>
        <v>0</v>
      </c>
      <c r="G333" s="18">
        <f>+G332+G331</f>
        <v>32778</v>
      </c>
      <c r="H333" s="18">
        <f t="shared" ref="H333:I333" si="82">+H332+H331</f>
        <v>83487</v>
      </c>
      <c r="I333" s="18">
        <f t="shared" si="82"/>
        <v>91915</v>
      </c>
    </row>
    <row r="334" spans="2:9" x14ac:dyDescent="0.25">
      <c r="B334" s="20" t="s">
        <v>84</v>
      </c>
      <c r="C334" s="20" t="s">
        <v>85</v>
      </c>
      <c r="D334" s="5" t="s">
        <v>26</v>
      </c>
      <c r="E334" s="7">
        <v>32956</v>
      </c>
      <c r="F334" s="7">
        <v>10698</v>
      </c>
      <c r="G334" s="7">
        <v>15317</v>
      </c>
      <c r="H334" s="7">
        <v>25532</v>
      </c>
      <c r="I334" s="7">
        <v>27809</v>
      </c>
    </row>
    <row r="335" spans="2:9" x14ac:dyDescent="0.25">
      <c r="B335" s="21"/>
      <c r="C335" s="21"/>
      <c r="D335" s="5" t="s">
        <v>27</v>
      </c>
      <c r="E335" s="7">
        <v>10673</v>
      </c>
      <c r="F335" s="7">
        <v>13427</v>
      </c>
      <c r="G335" s="7">
        <v>13388</v>
      </c>
      <c r="H335" s="7">
        <v>14831</v>
      </c>
      <c r="I335" s="7">
        <v>16737</v>
      </c>
    </row>
    <row r="336" spans="2:9" x14ac:dyDescent="0.25">
      <c r="B336" s="21"/>
      <c r="C336" s="21"/>
      <c r="D336" s="17" t="s">
        <v>28</v>
      </c>
      <c r="E336" s="18">
        <f>+E335+E334</f>
        <v>43629</v>
      </c>
      <c r="F336" s="18">
        <f>+F335+F334</f>
        <v>24125</v>
      </c>
      <c r="G336" s="18">
        <f>+G335+G334</f>
        <v>28705</v>
      </c>
      <c r="H336" s="18">
        <f t="shared" ref="H336:I336" si="83">+H335+H334</f>
        <v>40363</v>
      </c>
      <c r="I336" s="18">
        <f t="shared" si="83"/>
        <v>44546</v>
      </c>
    </row>
    <row r="337" spans="2:9" x14ac:dyDescent="0.25">
      <c r="B337" s="20" t="s">
        <v>86</v>
      </c>
      <c r="C337" s="20" t="s">
        <v>87</v>
      </c>
      <c r="D337" s="5" t="s">
        <v>26</v>
      </c>
      <c r="E337" s="7">
        <v>25708</v>
      </c>
      <c r="F337" s="7">
        <v>221265</v>
      </c>
      <c r="G337" s="7">
        <v>11832</v>
      </c>
      <c r="H337" s="7">
        <v>11524</v>
      </c>
      <c r="I337" s="7">
        <v>6313</v>
      </c>
    </row>
    <row r="338" spans="2:9" x14ac:dyDescent="0.25">
      <c r="B338" s="21"/>
      <c r="C338" s="21"/>
      <c r="D338" s="5" t="s">
        <v>27</v>
      </c>
      <c r="E338" s="7">
        <v>3836</v>
      </c>
      <c r="F338" s="7">
        <v>2881</v>
      </c>
      <c r="G338" s="7">
        <v>4354</v>
      </c>
      <c r="H338" s="7">
        <v>5273</v>
      </c>
      <c r="I338" s="7">
        <v>6056</v>
      </c>
    </row>
    <row r="339" spans="2:9" x14ac:dyDescent="0.25">
      <c r="B339" s="21"/>
      <c r="C339" s="21"/>
      <c r="D339" s="17" t="s">
        <v>28</v>
      </c>
      <c r="E339" s="18">
        <v>11414</v>
      </c>
      <c r="F339" s="18">
        <f>SUM(F337:F338)</f>
        <v>224146</v>
      </c>
      <c r="G339" s="18">
        <f>SUM(G337:G338)</f>
        <v>16186</v>
      </c>
      <c r="H339" s="18">
        <f>SUM(H337:H338)</f>
        <v>16797</v>
      </c>
      <c r="I339" s="18">
        <f>SUM(I337:I338)</f>
        <v>12369</v>
      </c>
    </row>
    <row r="340" spans="2:9" x14ac:dyDescent="0.25">
      <c r="B340" s="21"/>
      <c r="C340" s="20" t="s">
        <v>89</v>
      </c>
      <c r="D340" s="5" t="s">
        <v>26</v>
      </c>
      <c r="E340" s="7">
        <v>441461</v>
      </c>
      <c r="F340" s="7">
        <v>141676</v>
      </c>
      <c r="G340" s="7">
        <v>258168</v>
      </c>
      <c r="H340" s="7">
        <v>344334</v>
      </c>
      <c r="I340" s="7">
        <v>344513</v>
      </c>
    </row>
    <row r="341" spans="2:9" x14ac:dyDescent="0.25">
      <c r="B341" s="21"/>
      <c r="C341" s="21"/>
      <c r="D341" s="5" t="s">
        <v>27</v>
      </c>
      <c r="E341" s="7">
        <v>124289</v>
      </c>
      <c r="F341" s="7">
        <v>161983</v>
      </c>
      <c r="G341" s="7">
        <v>180313</v>
      </c>
      <c r="H341" s="7">
        <v>200866</v>
      </c>
      <c r="I341" s="7">
        <v>242454</v>
      </c>
    </row>
    <row r="342" spans="2:9" x14ac:dyDescent="0.25">
      <c r="B342" s="21"/>
      <c r="C342" s="21"/>
      <c r="D342" s="17" t="s">
        <v>28</v>
      </c>
      <c r="E342" s="18">
        <f>+E341+E340</f>
        <v>565750</v>
      </c>
      <c r="F342" s="18">
        <f>+F341+F340</f>
        <v>303659</v>
      </c>
      <c r="G342" s="18">
        <f>+G341+G340</f>
        <v>438481</v>
      </c>
      <c r="H342" s="18">
        <f t="shared" ref="H342:I342" si="84">+H341+H340</f>
        <v>545200</v>
      </c>
      <c r="I342" s="18">
        <f t="shared" si="84"/>
        <v>586967</v>
      </c>
    </row>
    <row r="343" spans="2:9" hidden="1" x14ac:dyDescent="0.25">
      <c r="B343" s="20" t="s">
        <v>20</v>
      </c>
      <c r="C343" s="20" t="s">
        <v>94</v>
      </c>
      <c r="D343" s="5" t="s">
        <v>26</v>
      </c>
      <c r="E343" s="7"/>
      <c r="F343" s="7"/>
      <c r="G343" s="7"/>
      <c r="H343" s="7"/>
      <c r="I343" s="7"/>
    </row>
    <row r="344" spans="2:9" hidden="1" x14ac:dyDescent="0.25">
      <c r="B344" s="21"/>
      <c r="C344" s="21"/>
      <c r="D344" s="5" t="s">
        <v>27</v>
      </c>
      <c r="E344" s="7"/>
      <c r="F344" s="7"/>
      <c r="G344" s="7"/>
      <c r="H344" s="7"/>
      <c r="I344" s="7"/>
    </row>
    <row r="345" spans="2:9" hidden="1" x14ac:dyDescent="0.25">
      <c r="B345" s="21"/>
      <c r="C345" s="21"/>
      <c r="D345" s="17" t="s">
        <v>28</v>
      </c>
      <c r="E345" s="18">
        <f>+E344+E343</f>
        <v>0</v>
      </c>
      <c r="F345" s="18">
        <f>+F344+F343</f>
        <v>0</v>
      </c>
      <c r="G345" s="18">
        <f>+G344+G343</f>
        <v>0</v>
      </c>
      <c r="H345" s="18">
        <f t="shared" ref="H345:I345" si="85">+H344+H343</f>
        <v>0</v>
      </c>
      <c r="I345" s="18">
        <f t="shared" si="85"/>
        <v>0</v>
      </c>
    </row>
    <row r="346" spans="2:9" x14ac:dyDescent="0.25">
      <c r="B346" s="21"/>
      <c r="C346" s="20" t="s">
        <v>90</v>
      </c>
      <c r="D346" s="5" t="s">
        <v>26</v>
      </c>
      <c r="E346" s="7">
        <v>1623</v>
      </c>
      <c r="F346" s="7">
        <v>612</v>
      </c>
      <c r="G346" s="7">
        <v>246</v>
      </c>
      <c r="H346" s="7">
        <v>298</v>
      </c>
      <c r="I346" s="7">
        <v>0</v>
      </c>
    </row>
    <row r="347" spans="2:9" x14ac:dyDescent="0.25">
      <c r="B347" s="21"/>
      <c r="C347" s="21"/>
      <c r="D347" s="5" t="s">
        <v>27</v>
      </c>
      <c r="E347" s="7">
        <v>557</v>
      </c>
      <c r="F347" s="7">
        <v>699</v>
      </c>
      <c r="G347" s="7">
        <v>1038</v>
      </c>
      <c r="H347" s="7">
        <v>902</v>
      </c>
      <c r="I347" s="7">
        <v>896</v>
      </c>
    </row>
    <row r="348" spans="2:9" x14ac:dyDescent="0.25">
      <c r="B348" s="21"/>
      <c r="C348" s="21"/>
      <c r="D348" s="17" t="s">
        <v>28</v>
      </c>
      <c r="E348" s="18">
        <f>+E347+E346</f>
        <v>2180</v>
      </c>
      <c r="F348" s="18">
        <f>+F347+F346</f>
        <v>1311</v>
      </c>
      <c r="G348" s="18">
        <f>+G347+G346</f>
        <v>1284</v>
      </c>
      <c r="H348" s="18">
        <f t="shared" ref="H348:I348" si="86">+H347+H346</f>
        <v>1200</v>
      </c>
      <c r="I348" s="18">
        <f t="shared" si="86"/>
        <v>896</v>
      </c>
    </row>
    <row r="349" spans="2:9" x14ac:dyDescent="0.25">
      <c r="B349" s="20" t="s">
        <v>92</v>
      </c>
      <c r="C349" s="20" t="s">
        <v>93</v>
      </c>
      <c r="D349" s="5" t="s">
        <v>26</v>
      </c>
      <c r="E349" s="7">
        <v>174546</v>
      </c>
      <c r="F349" s="7">
        <v>50821</v>
      </c>
      <c r="G349" s="7">
        <v>82082</v>
      </c>
      <c r="H349" s="7">
        <v>129297</v>
      </c>
      <c r="I349" s="7">
        <v>144574</v>
      </c>
    </row>
    <row r="350" spans="2:9" x14ac:dyDescent="0.25">
      <c r="B350" s="21"/>
      <c r="C350" s="21"/>
      <c r="D350" s="5" t="s">
        <v>27</v>
      </c>
      <c r="E350" s="7">
        <v>37741</v>
      </c>
      <c r="F350" s="7">
        <v>44790</v>
      </c>
      <c r="G350" s="7">
        <v>48499</v>
      </c>
      <c r="H350" s="7">
        <v>54795</v>
      </c>
      <c r="I350" s="7">
        <v>68415</v>
      </c>
    </row>
    <row r="351" spans="2:9" x14ac:dyDescent="0.25">
      <c r="B351" s="21"/>
      <c r="C351" s="21"/>
      <c r="D351" s="17" t="s">
        <v>28</v>
      </c>
      <c r="E351" s="18">
        <f>+E350+E349</f>
        <v>212287</v>
      </c>
      <c r="F351" s="18">
        <f>+F350+F349</f>
        <v>95611</v>
      </c>
      <c r="G351" s="18">
        <f>+G350+G349</f>
        <v>130581</v>
      </c>
      <c r="H351" s="18">
        <f t="shared" ref="H351:I351" si="87">+H350+H349</f>
        <v>184092</v>
      </c>
      <c r="I351" s="18">
        <f t="shared" si="87"/>
        <v>212989</v>
      </c>
    </row>
    <row r="353" spans="2:9" x14ac:dyDescent="0.25">
      <c r="C353" s="4" t="s">
        <v>25</v>
      </c>
      <c r="D353" s="17" t="s">
        <v>26</v>
      </c>
      <c r="E353" s="18">
        <f t="shared" ref="E353:G355" si="88">+E322+E325+E328+E334+E337+E340+E343+E346+E349+E331</f>
        <v>1995131</v>
      </c>
      <c r="F353" s="18">
        <f t="shared" si="88"/>
        <v>848623</v>
      </c>
      <c r="G353" s="18">
        <f t="shared" si="88"/>
        <v>1209552</v>
      </c>
      <c r="H353" s="18">
        <f t="shared" ref="H353:I353" si="89">+H322+H325+H328+H334+H337+H340+H343+H346+H349+H331</f>
        <v>1593154</v>
      </c>
      <c r="I353" s="18">
        <f t="shared" si="89"/>
        <v>1602011</v>
      </c>
    </row>
    <row r="354" spans="2:9" x14ac:dyDescent="0.25">
      <c r="D354" s="17" t="s">
        <v>27</v>
      </c>
      <c r="E354" s="18">
        <f t="shared" si="88"/>
        <v>610021</v>
      </c>
      <c r="F354" s="18">
        <f t="shared" si="88"/>
        <v>767647</v>
      </c>
      <c r="G354" s="18">
        <f t="shared" si="88"/>
        <v>874645</v>
      </c>
      <c r="H354" s="18">
        <f t="shared" ref="H354:I354" si="90">+H323+H326+H329+H335+H338+H341+H344+H347+H350+H332</f>
        <v>990037</v>
      </c>
      <c r="I354" s="18">
        <f t="shared" si="90"/>
        <v>1194758</v>
      </c>
    </row>
    <row r="355" spans="2:9" x14ac:dyDescent="0.25">
      <c r="D355" s="17" t="s">
        <v>28</v>
      </c>
      <c r="E355" s="18">
        <f t="shared" si="88"/>
        <v>2587022</v>
      </c>
      <c r="F355" s="18">
        <f t="shared" si="88"/>
        <v>1616270</v>
      </c>
      <c r="G355" s="18">
        <f t="shared" si="88"/>
        <v>2084197</v>
      </c>
      <c r="H355" s="18">
        <f t="shared" ref="H355:I355" si="91">+H324+H327+H330+H336+H339+H342+H345+H348+H351+H333</f>
        <v>2583191</v>
      </c>
      <c r="I355" s="18">
        <f t="shared" si="91"/>
        <v>2796769</v>
      </c>
    </row>
    <row r="357" spans="2:9" x14ac:dyDescent="0.25">
      <c r="B357" s="23" t="s">
        <v>29</v>
      </c>
      <c r="C357" s="23"/>
      <c r="D357" s="23"/>
      <c r="E357" s="2">
        <v>2019</v>
      </c>
      <c r="F357" s="2">
        <v>2020</v>
      </c>
      <c r="G357" s="2">
        <v>2021</v>
      </c>
      <c r="H357" s="2">
        <v>2022</v>
      </c>
      <c r="I357" s="2">
        <v>2023</v>
      </c>
    </row>
    <row r="358" spans="2:9" x14ac:dyDescent="0.25">
      <c r="B358" s="20" t="s">
        <v>77</v>
      </c>
      <c r="C358" s="20" t="s">
        <v>79</v>
      </c>
      <c r="D358" s="5" t="s">
        <v>30</v>
      </c>
      <c r="E358" s="7">
        <v>11499</v>
      </c>
      <c r="F358" s="7">
        <v>3032</v>
      </c>
      <c r="G358" s="7">
        <v>1231</v>
      </c>
      <c r="H358" s="7">
        <v>7607</v>
      </c>
      <c r="I358" s="7">
        <f>18889+3857</f>
        <v>22746</v>
      </c>
    </row>
    <row r="359" spans="2:9" x14ac:dyDescent="0.25">
      <c r="B359" s="21"/>
      <c r="C359" s="21"/>
      <c r="D359" s="5" t="s">
        <v>29</v>
      </c>
      <c r="E359" s="7">
        <v>333</v>
      </c>
      <c r="F359" s="7">
        <v>310</v>
      </c>
      <c r="G359" s="7">
        <v>30</v>
      </c>
      <c r="H359" s="7">
        <v>139</v>
      </c>
      <c r="I359" s="7">
        <f>316+130</f>
        <v>446</v>
      </c>
    </row>
    <row r="360" spans="2:9" x14ac:dyDescent="0.25">
      <c r="B360" s="20" t="s">
        <v>115</v>
      </c>
      <c r="C360" s="20" t="s">
        <v>78</v>
      </c>
      <c r="D360" s="5" t="s">
        <v>30</v>
      </c>
      <c r="E360" s="7"/>
      <c r="F360" s="7"/>
      <c r="G360" s="7"/>
      <c r="H360" s="7">
        <v>0</v>
      </c>
      <c r="I360" s="7">
        <f>116+0</f>
        <v>116</v>
      </c>
    </row>
    <row r="361" spans="2:9" x14ac:dyDescent="0.25">
      <c r="B361" s="21"/>
      <c r="C361" s="21"/>
      <c r="D361" s="5" t="s">
        <v>29</v>
      </c>
      <c r="E361" s="7"/>
      <c r="F361" s="7"/>
      <c r="G361" s="7"/>
      <c r="H361" s="7">
        <v>2</v>
      </c>
      <c r="I361" s="7">
        <v>1</v>
      </c>
    </row>
    <row r="362" spans="2:9" x14ac:dyDescent="0.25">
      <c r="B362" s="20" t="s">
        <v>80</v>
      </c>
      <c r="C362" s="20" t="s">
        <v>81</v>
      </c>
      <c r="D362" s="5" t="s">
        <v>30</v>
      </c>
      <c r="E362" s="7">
        <v>17969</v>
      </c>
      <c r="F362" s="7">
        <v>3458</v>
      </c>
      <c r="G362" s="7">
        <v>523</v>
      </c>
      <c r="H362" s="7">
        <v>2591</v>
      </c>
      <c r="I362" s="7">
        <f>6568+2942</f>
        <v>9510</v>
      </c>
    </row>
    <row r="363" spans="2:9" x14ac:dyDescent="0.25">
      <c r="B363" s="21"/>
      <c r="C363" s="21"/>
      <c r="D363" s="5" t="s">
        <v>29</v>
      </c>
      <c r="E363" s="7">
        <v>522</v>
      </c>
      <c r="F363" s="7">
        <v>369</v>
      </c>
      <c r="G363" s="7">
        <v>33</v>
      </c>
      <c r="H363" s="7">
        <v>141</v>
      </c>
      <c r="I363" s="7">
        <f>284+129</f>
        <v>413</v>
      </c>
    </row>
    <row r="364" spans="2:9" x14ac:dyDescent="0.25">
      <c r="B364" s="24" t="s">
        <v>83</v>
      </c>
      <c r="C364" s="24" t="s">
        <v>82</v>
      </c>
      <c r="D364" s="5" t="s">
        <v>30</v>
      </c>
      <c r="E364" s="7"/>
      <c r="F364" s="7"/>
      <c r="G364" s="7"/>
      <c r="H364" s="7">
        <v>419</v>
      </c>
      <c r="I364" s="7">
        <f>95+178</f>
        <v>273</v>
      </c>
    </row>
    <row r="365" spans="2:9" x14ac:dyDescent="0.25">
      <c r="B365" s="24"/>
      <c r="C365" s="24"/>
      <c r="D365" s="5" t="s">
        <v>29</v>
      </c>
      <c r="E365" s="7"/>
      <c r="F365" s="7"/>
      <c r="G365" s="7"/>
      <c r="H365" s="7">
        <v>34</v>
      </c>
      <c r="I365" s="7">
        <f>42+33</f>
        <v>75</v>
      </c>
    </row>
    <row r="366" spans="2:9" x14ac:dyDescent="0.25">
      <c r="B366" s="20" t="s">
        <v>84</v>
      </c>
      <c r="C366" s="20" t="s">
        <v>85</v>
      </c>
      <c r="D366" s="5" t="s">
        <v>30</v>
      </c>
      <c r="E366" s="7">
        <v>3001</v>
      </c>
      <c r="F366" s="7">
        <v>282</v>
      </c>
      <c r="G366" s="7">
        <v>0</v>
      </c>
      <c r="H366" s="7">
        <v>907</v>
      </c>
      <c r="I366" s="7">
        <f>1355+388</f>
        <v>1743</v>
      </c>
    </row>
    <row r="367" spans="2:9" x14ac:dyDescent="0.25">
      <c r="B367" s="21"/>
      <c r="C367" s="21"/>
      <c r="D367" s="5" t="s">
        <v>29</v>
      </c>
      <c r="E367" s="7">
        <v>160</v>
      </c>
      <c r="F367" s="7">
        <v>91</v>
      </c>
      <c r="G367" s="7">
        <v>0</v>
      </c>
      <c r="H367" s="7">
        <v>57</v>
      </c>
      <c r="I367" s="7">
        <f>100+41</f>
        <v>141</v>
      </c>
    </row>
    <row r="368" spans="2:9" x14ac:dyDescent="0.25">
      <c r="B368" s="20" t="s">
        <v>86</v>
      </c>
      <c r="C368" s="20" t="s">
        <v>89</v>
      </c>
      <c r="D368" s="5" t="s">
        <v>30</v>
      </c>
      <c r="E368" s="7">
        <v>15241</v>
      </c>
      <c r="F368" s="7">
        <v>1604</v>
      </c>
      <c r="G368" s="7">
        <v>1836</v>
      </c>
      <c r="H368" s="7">
        <v>3688</v>
      </c>
      <c r="I368" s="7">
        <f>4625+1708</f>
        <v>6333</v>
      </c>
    </row>
    <row r="369" spans="2:9" x14ac:dyDescent="0.25">
      <c r="B369" s="21"/>
      <c r="C369" s="21"/>
      <c r="D369" s="5" t="s">
        <v>29</v>
      </c>
      <c r="E369" s="7">
        <v>623</v>
      </c>
      <c r="F369" s="7">
        <v>357</v>
      </c>
      <c r="G369" s="7">
        <v>237</v>
      </c>
      <c r="H369" s="7">
        <v>214</v>
      </c>
      <c r="I369" s="7">
        <f>182+99</f>
        <v>281</v>
      </c>
    </row>
    <row r="370" spans="2:9" x14ac:dyDescent="0.25">
      <c r="B370" s="20" t="s">
        <v>92</v>
      </c>
      <c r="C370" s="20" t="s">
        <v>93</v>
      </c>
      <c r="D370" s="5" t="s">
        <v>30</v>
      </c>
      <c r="E370" s="7">
        <v>4722</v>
      </c>
      <c r="F370" s="7">
        <v>498</v>
      </c>
      <c r="G370" s="7">
        <v>140</v>
      </c>
      <c r="H370" s="7">
        <v>1102</v>
      </c>
      <c r="I370" s="7">
        <f>3010+1311</f>
        <v>4321</v>
      </c>
    </row>
    <row r="371" spans="2:9" x14ac:dyDescent="0.25">
      <c r="B371" s="21"/>
      <c r="C371" s="21"/>
      <c r="D371" s="5" t="s">
        <v>29</v>
      </c>
      <c r="E371" s="7">
        <v>349</v>
      </c>
      <c r="F371" s="7">
        <v>277</v>
      </c>
      <c r="G371" s="7">
        <v>3</v>
      </c>
      <c r="H371" s="7">
        <v>75</v>
      </c>
      <c r="I371" s="7">
        <f>193+95</f>
        <v>288</v>
      </c>
    </row>
    <row r="373" spans="2:9" x14ac:dyDescent="0.25">
      <c r="C373" s="4" t="s">
        <v>25</v>
      </c>
      <c r="D373" s="5" t="s">
        <v>30</v>
      </c>
      <c r="E373" s="9">
        <f t="shared" ref="E373:G374" si="92">+E358+E362+E366+E368+E370+E364</f>
        <v>52432</v>
      </c>
      <c r="F373" s="9">
        <f t="shared" si="92"/>
        <v>8874</v>
      </c>
      <c r="G373" s="9">
        <f t="shared" si="92"/>
        <v>3730</v>
      </c>
      <c r="H373" s="9">
        <f>+H358+H362+H366+H368+H370+H364+H360</f>
        <v>16314</v>
      </c>
      <c r="I373" s="9">
        <f>+I358+I362+I366+I368+I370+I364+I360</f>
        <v>45042</v>
      </c>
    </row>
    <row r="374" spans="2:9" x14ac:dyDescent="0.25">
      <c r="D374" s="5" t="s">
        <v>29</v>
      </c>
      <c r="E374" s="9">
        <f t="shared" si="92"/>
        <v>1987</v>
      </c>
      <c r="F374" s="9">
        <f t="shared" si="92"/>
        <v>1404</v>
      </c>
      <c r="G374" s="9">
        <f t="shared" si="92"/>
        <v>303</v>
      </c>
      <c r="H374" s="9">
        <f>+H359+H363+H367+H369+H371+H365+H361</f>
        <v>662</v>
      </c>
      <c r="I374" s="9">
        <f>+I359+I363+I367+I369+I371+I365+I361</f>
        <v>1645</v>
      </c>
    </row>
    <row r="376" spans="2:9" x14ac:dyDescent="0.25">
      <c r="B376" s="23" t="s">
        <v>31</v>
      </c>
      <c r="C376" s="23"/>
      <c r="D376" s="23"/>
      <c r="E376" s="2">
        <v>2019</v>
      </c>
      <c r="F376" s="2">
        <v>2020</v>
      </c>
      <c r="G376" s="2">
        <v>2021</v>
      </c>
      <c r="H376" s="2">
        <v>2022</v>
      </c>
      <c r="I376" s="2">
        <v>2023</v>
      </c>
    </row>
    <row r="377" spans="2:9" x14ac:dyDescent="0.25">
      <c r="B377" s="20" t="s">
        <v>77</v>
      </c>
      <c r="C377" s="20" t="s">
        <v>79</v>
      </c>
      <c r="D377" s="5" t="s">
        <v>32</v>
      </c>
      <c r="E377" s="7">
        <v>68062</v>
      </c>
      <c r="F377" s="7">
        <v>14576</v>
      </c>
      <c r="G377" s="7">
        <v>14192</v>
      </c>
      <c r="H377" s="7">
        <v>32712</v>
      </c>
      <c r="I377" s="7">
        <v>31939</v>
      </c>
    </row>
    <row r="378" spans="2:9" x14ac:dyDescent="0.25">
      <c r="B378" s="21"/>
      <c r="C378" s="21"/>
      <c r="D378" s="5" t="s">
        <v>33</v>
      </c>
      <c r="E378" s="7">
        <v>30.88601281905412</v>
      </c>
      <c r="F378" s="7">
        <v>32</v>
      </c>
      <c r="G378" s="7">
        <v>35</v>
      </c>
      <c r="H378" s="7">
        <v>37</v>
      </c>
      <c r="I378" s="7">
        <v>34</v>
      </c>
    </row>
    <row r="379" spans="2:9" x14ac:dyDescent="0.25">
      <c r="B379" s="21"/>
      <c r="C379" s="21"/>
      <c r="D379" s="5" t="s">
        <v>34</v>
      </c>
      <c r="E379" s="7">
        <v>2123249</v>
      </c>
      <c r="F379" s="7">
        <v>459177</v>
      </c>
      <c r="G379" s="7">
        <v>491510</v>
      </c>
      <c r="H379" s="7">
        <v>1211710</v>
      </c>
      <c r="I379" s="7">
        <v>1095920</v>
      </c>
    </row>
    <row r="380" spans="2:9" x14ac:dyDescent="0.25">
      <c r="B380" s="20" t="s">
        <v>115</v>
      </c>
      <c r="C380" s="20" t="s">
        <v>78</v>
      </c>
      <c r="D380" s="5" t="s">
        <v>32</v>
      </c>
      <c r="E380" s="7"/>
      <c r="F380" s="7"/>
      <c r="G380" s="7"/>
      <c r="H380" s="7">
        <v>2359</v>
      </c>
      <c r="I380" s="7">
        <v>5183</v>
      </c>
    </row>
    <row r="381" spans="2:9" x14ac:dyDescent="0.25">
      <c r="B381" s="21"/>
      <c r="C381" s="21"/>
      <c r="D381" s="5" t="s">
        <v>33</v>
      </c>
      <c r="E381" s="7"/>
      <c r="F381" s="7"/>
      <c r="G381" s="7"/>
      <c r="H381" s="7">
        <v>50</v>
      </c>
      <c r="I381" s="7">
        <v>46</v>
      </c>
    </row>
    <row r="382" spans="2:9" x14ac:dyDescent="0.25">
      <c r="B382" s="21"/>
      <c r="C382" s="21"/>
      <c r="D382" s="5" t="s">
        <v>34</v>
      </c>
      <c r="E382" s="7"/>
      <c r="F382" s="7"/>
      <c r="G382" s="7"/>
      <c r="H382" s="7">
        <v>121463</v>
      </c>
      <c r="I382" s="7">
        <v>234231</v>
      </c>
    </row>
    <row r="383" spans="2:9" x14ac:dyDescent="0.25">
      <c r="B383" s="20" t="s">
        <v>80</v>
      </c>
      <c r="C383" s="20" t="s">
        <v>81</v>
      </c>
      <c r="D383" s="5" t="s">
        <v>32</v>
      </c>
      <c r="E383" s="7">
        <v>66731</v>
      </c>
      <c r="F383" s="7">
        <v>6117</v>
      </c>
      <c r="G383" s="7">
        <v>11637</v>
      </c>
      <c r="H383" s="7">
        <v>23944</v>
      </c>
      <c r="I383" s="7">
        <v>28677</v>
      </c>
    </row>
    <row r="384" spans="2:9" x14ac:dyDescent="0.25">
      <c r="B384" s="21"/>
      <c r="C384" s="21"/>
      <c r="D384" s="5" t="s">
        <v>33</v>
      </c>
      <c r="E384" s="7">
        <v>32.979708748259988</v>
      </c>
      <c r="F384" s="7">
        <v>36</v>
      </c>
      <c r="G384" s="7">
        <v>32</v>
      </c>
      <c r="H384" s="7">
        <v>37</v>
      </c>
      <c r="I384" s="7">
        <v>42</v>
      </c>
    </row>
    <row r="385" spans="2:9" x14ac:dyDescent="0.25">
      <c r="B385" s="21"/>
      <c r="C385" s="21"/>
      <c r="D385" s="5" t="s">
        <v>34</v>
      </c>
      <c r="E385" s="7">
        <v>2213861</v>
      </c>
      <c r="F385" s="7">
        <v>220423</v>
      </c>
      <c r="G385" s="7">
        <v>377762</v>
      </c>
      <c r="H385" s="7">
        <v>900518</v>
      </c>
      <c r="I385" s="7">
        <v>1195186</v>
      </c>
    </row>
    <row r="386" spans="2:9" x14ac:dyDescent="0.25">
      <c r="B386" s="24" t="s">
        <v>83</v>
      </c>
      <c r="C386" s="24" t="s">
        <v>82</v>
      </c>
      <c r="D386" s="5" t="s">
        <v>32</v>
      </c>
      <c r="E386" s="7"/>
      <c r="F386" s="7"/>
      <c r="G386" s="7">
        <v>1443</v>
      </c>
      <c r="H386" s="7">
        <v>5180</v>
      </c>
      <c r="I386" s="7">
        <v>6992</v>
      </c>
    </row>
    <row r="387" spans="2:9" x14ac:dyDescent="0.25">
      <c r="B387" s="24"/>
      <c r="C387" s="24"/>
      <c r="D387" s="5" t="s">
        <v>33</v>
      </c>
      <c r="E387" s="7"/>
      <c r="F387" s="7"/>
      <c r="G387" s="7">
        <v>30</v>
      </c>
      <c r="H387" s="7">
        <v>38</v>
      </c>
      <c r="I387" s="7">
        <v>39</v>
      </c>
    </row>
    <row r="388" spans="2:9" x14ac:dyDescent="0.25">
      <c r="B388" s="24"/>
      <c r="C388" s="24"/>
      <c r="D388" s="5" t="s">
        <v>34</v>
      </c>
      <c r="E388" s="7"/>
      <c r="F388" s="7"/>
      <c r="G388" s="7">
        <v>43973</v>
      </c>
      <c r="H388" s="7">
        <v>198014</v>
      </c>
      <c r="I388" s="7">
        <v>275931</v>
      </c>
    </row>
    <row r="389" spans="2:9" x14ac:dyDescent="0.25">
      <c r="B389" s="20" t="s">
        <v>84</v>
      </c>
      <c r="C389" s="20" t="s">
        <v>85</v>
      </c>
      <c r="D389" s="5" t="s">
        <v>32</v>
      </c>
      <c r="E389" s="7">
        <v>3752</v>
      </c>
      <c r="F389" s="7">
        <v>772</v>
      </c>
      <c r="G389" s="7">
        <v>817</v>
      </c>
      <c r="H389" s="7">
        <v>1692</v>
      </c>
      <c r="I389" s="7">
        <v>2072</v>
      </c>
    </row>
    <row r="390" spans="2:9" x14ac:dyDescent="0.25">
      <c r="B390" s="21"/>
      <c r="C390" s="21"/>
      <c r="D390" s="5" t="s">
        <v>33</v>
      </c>
      <c r="E390" s="7">
        <v>38</v>
      </c>
      <c r="F390" s="7">
        <v>50</v>
      </c>
      <c r="G390" s="7">
        <v>33</v>
      </c>
      <c r="H390" s="7">
        <v>25</v>
      </c>
      <c r="I390" s="7">
        <v>27</v>
      </c>
    </row>
    <row r="391" spans="2:9" x14ac:dyDescent="0.25">
      <c r="B391" s="21"/>
      <c r="C391" s="21"/>
      <c r="D391" s="5" t="s">
        <v>34</v>
      </c>
      <c r="E391" s="7">
        <v>142431</v>
      </c>
      <c r="F391" s="7">
        <v>38561</v>
      </c>
      <c r="G391" s="7">
        <v>27007</v>
      </c>
      <c r="H391" s="7">
        <v>43102</v>
      </c>
      <c r="I391" s="7">
        <v>55465</v>
      </c>
    </row>
    <row r="392" spans="2:9" x14ac:dyDescent="0.25">
      <c r="B392" s="20" t="s">
        <v>86</v>
      </c>
      <c r="C392" s="20" t="s">
        <v>89</v>
      </c>
      <c r="D392" s="5" t="s">
        <v>32</v>
      </c>
      <c r="E392" s="7">
        <v>32276</v>
      </c>
      <c r="F392" s="7">
        <v>7765</v>
      </c>
      <c r="G392" s="7">
        <v>5754</v>
      </c>
      <c r="H392" s="7">
        <v>14581</v>
      </c>
      <c r="I392" s="7">
        <v>16724</v>
      </c>
    </row>
    <row r="393" spans="2:9" x14ac:dyDescent="0.25">
      <c r="B393" s="21"/>
      <c r="C393" s="21"/>
      <c r="D393" s="5" t="s">
        <v>33</v>
      </c>
      <c r="E393" s="7">
        <v>35.101507165211665</v>
      </c>
      <c r="F393" s="7">
        <v>34</v>
      </c>
      <c r="G393" s="7">
        <v>33</v>
      </c>
      <c r="H393" s="7">
        <v>35</v>
      </c>
      <c r="I393" s="7">
        <v>36</v>
      </c>
    </row>
    <row r="394" spans="2:9" x14ac:dyDescent="0.25">
      <c r="B394" s="21"/>
      <c r="C394" s="21"/>
      <c r="D394" s="5" t="s">
        <v>34</v>
      </c>
      <c r="E394" s="7">
        <v>1136976</v>
      </c>
      <c r="F394" s="7">
        <v>267715</v>
      </c>
      <c r="G394" s="7">
        <v>189893</v>
      </c>
      <c r="H394" s="7">
        <v>517893</v>
      </c>
      <c r="I394" s="7">
        <v>603264</v>
      </c>
    </row>
    <row r="395" spans="2:9" x14ac:dyDescent="0.25">
      <c r="B395" s="20" t="s">
        <v>92</v>
      </c>
      <c r="C395" s="20" t="s">
        <v>93</v>
      </c>
      <c r="D395" s="5" t="s">
        <v>32</v>
      </c>
      <c r="E395" s="7">
        <v>18565</v>
      </c>
      <c r="F395" s="7">
        <v>3588</v>
      </c>
      <c r="G395" s="7">
        <v>3318</v>
      </c>
      <c r="H395" s="7">
        <v>8880</v>
      </c>
      <c r="I395" s="7">
        <v>10004</v>
      </c>
    </row>
    <row r="396" spans="2:9" x14ac:dyDescent="0.25">
      <c r="B396" s="21"/>
      <c r="C396" s="21"/>
      <c r="D396" s="5" t="s">
        <v>33</v>
      </c>
      <c r="E396" s="7">
        <v>34</v>
      </c>
      <c r="F396" s="7">
        <v>32</v>
      </c>
      <c r="G396" s="7">
        <v>33</v>
      </c>
      <c r="H396" s="7">
        <v>41</v>
      </c>
      <c r="I396" s="7">
        <v>32</v>
      </c>
    </row>
    <row r="397" spans="2:9" x14ac:dyDescent="0.25">
      <c r="B397" s="21"/>
      <c r="C397" s="21"/>
      <c r="D397" s="5" t="s">
        <v>34</v>
      </c>
      <c r="E397" s="7">
        <v>630200</v>
      </c>
      <c r="F397" s="7">
        <v>115986</v>
      </c>
      <c r="G397" s="7">
        <v>111102</v>
      </c>
      <c r="H397" s="7">
        <v>364948</v>
      </c>
      <c r="I397" s="7">
        <v>316794</v>
      </c>
    </row>
    <row r="399" spans="2:9" x14ac:dyDescent="0.25">
      <c r="C399" s="4" t="s">
        <v>25</v>
      </c>
      <c r="D399" s="5" t="s">
        <v>32</v>
      </c>
      <c r="E399" s="9">
        <f>+E377+E383+E389+E392+E395+E386</f>
        <v>189386</v>
      </c>
      <c r="F399" s="9">
        <f>+F377+F383+F389+F392+F395+F386</f>
        <v>32818</v>
      </c>
      <c r="G399" s="9">
        <f>+G377+G383+G389+G392+G395+G386</f>
        <v>37161</v>
      </c>
      <c r="H399" s="9">
        <f>+H377+H383+H389+H392+H395+H386+H380</f>
        <v>89348</v>
      </c>
      <c r="I399" s="9">
        <f>+I377+I383+I389+I392+I395+I386+I380</f>
        <v>101591</v>
      </c>
    </row>
    <row r="400" spans="2:9" x14ac:dyDescent="0.25">
      <c r="D400" s="5" t="s">
        <v>33</v>
      </c>
      <c r="E400" s="9">
        <f>+E401/E399+E387</f>
        <v>32.984048451311082</v>
      </c>
      <c r="F400" s="9">
        <f>+F401/F399+F387</f>
        <v>33.574928392955087</v>
      </c>
      <c r="G400" s="9">
        <f>+G401/G399+G387</f>
        <v>63.401872931298939</v>
      </c>
      <c r="H400" s="9">
        <f t="shared" ref="H400:I400" si="93">+H401/H399+H387</f>
        <v>75.579442181134439</v>
      </c>
      <c r="I400" s="9">
        <f t="shared" si="93"/>
        <v>76.176432951737851</v>
      </c>
    </row>
    <row r="401" spans="4:9" x14ac:dyDescent="0.25">
      <c r="D401" s="5" t="s">
        <v>34</v>
      </c>
      <c r="E401" s="9">
        <f>+E379+E385+E391+E394+E397+E388</f>
        <v>6246717</v>
      </c>
      <c r="F401" s="9">
        <f>+F379+F385+F391+F394+F397+F388</f>
        <v>1101862</v>
      </c>
      <c r="G401" s="9">
        <f>+G379+G385+G391+G394+G397+G388</f>
        <v>1241247</v>
      </c>
      <c r="H401" s="9">
        <f>+H379+H385+H391+H394+H397+H388+H382</f>
        <v>3357648</v>
      </c>
      <c r="I401" s="9">
        <f>+I379+I385+I391+I394+I397+I388+I382</f>
        <v>3776791</v>
      </c>
    </row>
  </sheetData>
  <mergeCells count="197">
    <mergeCell ref="B364:B365"/>
    <mergeCell ref="C364:C365"/>
    <mergeCell ref="B386:B388"/>
    <mergeCell ref="C386:C388"/>
    <mergeCell ref="B392:B394"/>
    <mergeCell ref="C392:C394"/>
    <mergeCell ref="B395:B397"/>
    <mergeCell ref="C395:C397"/>
    <mergeCell ref="B376:D376"/>
    <mergeCell ref="B377:B379"/>
    <mergeCell ref="C377:C379"/>
    <mergeCell ref="B383:B385"/>
    <mergeCell ref="C383:C385"/>
    <mergeCell ref="B389:B391"/>
    <mergeCell ref="C389:C391"/>
    <mergeCell ref="B366:B367"/>
    <mergeCell ref="C366:C367"/>
    <mergeCell ref="B368:B369"/>
    <mergeCell ref="C368:C369"/>
    <mergeCell ref="B370:B371"/>
    <mergeCell ref="C370:C371"/>
    <mergeCell ref="B380:B382"/>
    <mergeCell ref="C380:C382"/>
    <mergeCell ref="B349:B351"/>
    <mergeCell ref="C349:C351"/>
    <mergeCell ref="B321:D321"/>
    <mergeCell ref="B358:B359"/>
    <mergeCell ref="C358:C359"/>
    <mergeCell ref="B362:B363"/>
    <mergeCell ref="C362:C363"/>
    <mergeCell ref="B357:D357"/>
    <mergeCell ref="B337:B342"/>
    <mergeCell ref="C337:C339"/>
    <mergeCell ref="C340:C342"/>
    <mergeCell ref="B343:B348"/>
    <mergeCell ref="C343:C345"/>
    <mergeCell ref="C346:C348"/>
    <mergeCell ref="B322:B327"/>
    <mergeCell ref="C322:C324"/>
    <mergeCell ref="C325:C327"/>
    <mergeCell ref="C328:C330"/>
    <mergeCell ref="B334:B336"/>
    <mergeCell ref="C334:C336"/>
    <mergeCell ref="B360:B361"/>
    <mergeCell ref="C360:C361"/>
    <mergeCell ref="B290:B292"/>
    <mergeCell ref="C290:C292"/>
    <mergeCell ref="B293:B295"/>
    <mergeCell ref="C293:C295"/>
    <mergeCell ref="B296:B301"/>
    <mergeCell ref="C296:C298"/>
    <mergeCell ref="C299:C301"/>
    <mergeCell ref="C331:C333"/>
    <mergeCell ref="B328:B333"/>
    <mergeCell ref="B278:B281"/>
    <mergeCell ref="C278:C279"/>
    <mergeCell ref="C280:C281"/>
    <mergeCell ref="B271:D271"/>
    <mergeCell ref="B287:B289"/>
    <mergeCell ref="C287:C289"/>
    <mergeCell ref="B286:D286"/>
    <mergeCell ref="B272:B273"/>
    <mergeCell ref="C272:C273"/>
    <mergeCell ref="B274:B275"/>
    <mergeCell ref="C274:C275"/>
    <mergeCell ref="B276:B277"/>
    <mergeCell ref="C276:C277"/>
    <mergeCell ref="B254:B265"/>
    <mergeCell ref="C254:C256"/>
    <mergeCell ref="C257:C259"/>
    <mergeCell ref="C260:C262"/>
    <mergeCell ref="C263:C265"/>
    <mergeCell ref="B244:D244"/>
    <mergeCell ref="B245:B247"/>
    <mergeCell ref="C245:C247"/>
    <mergeCell ref="B248:B250"/>
    <mergeCell ref="C248:C250"/>
    <mergeCell ref="B251:B253"/>
    <mergeCell ref="C251:C253"/>
    <mergeCell ref="B218:B220"/>
    <mergeCell ref="C218:C220"/>
    <mergeCell ref="B221:B226"/>
    <mergeCell ref="C221:C223"/>
    <mergeCell ref="C224:C226"/>
    <mergeCell ref="B217:D217"/>
    <mergeCell ref="B191:D191"/>
    <mergeCell ref="B207:B208"/>
    <mergeCell ref="C207:C208"/>
    <mergeCell ref="B209:B212"/>
    <mergeCell ref="C209:C210"/>
    <mergeCell ref="C211:C212"/>
    <mergeCell ref="B206:D206"/>
    <mergeCell ref="B192:B194"/>
    <mergeCell ref="C192:C194"/>
    <mergeCell ref="B195:B200"/>
    <mergeCell ref="C195:C197"/>
    <mergeCell ref="C198:C200"/>
    <mergeCell ref="B166:B174"/>
    <mergeCell ref="C166:C168"/>
    <mergeCell ref="C169:C171"/>
    <mergeCell ref="C172:C174"/>
    <mergeCell ref="B175:B177"/>
    <mergeCell ref="C175:C177"/>
    <mergeCell ref="B153:B154"/>
    <mergeCell ref="C153:C154"/>
    <mergeCell ref="B138:D138"/>
    <mergeCell ref="B160:B162"/>
    <mergeCell ref="C160:C162"/>
    <mergeCell ref="B163:B165"/>
    <mergeCell ref="C163:C165"/>
    <mergeCell ref="B159:D159"/>
    <mergeCell ref="B143:B144"/>
    <mergeCell ref="C143:C144"/>
    <mergeCell ref="B147:B152"/>
    <mergeCell ref="C147:C148"/>
    <mergeCell ref="C149:C150"/>
    <mergeCell ref="C151:C152"/>
    <mergeCell ref="B141:B142"/>
    <mergeCell ref="C141:C142"/>
    <mergeCell ref="B84:B86"/>
    <mergeCell ref="C84:C86"/>
    <mergeCell ref="B87:B89"/>
    <mergeCell ref="C87:C89"/>
    <mergeCell ref="B130:B132"/>
    <mergeCell ref="C130:C132"/>
    <mergeCell ref="B108:D108"/>
    <mergeCell ref="B139:B140"/>
    <mergeCell ref="C139:C140"/>
    <mergeCell ref="B118:B120"/>
    <mergeCell ref="C118:C120"/>
    <mergeCell ref="B121:B129"/>
    <mergeCell ref="C121:C123"/>
    <mergeCell ref="C124:C126"/>
    <mergeCell ref="C127:C129"/>
    <mergeCell ref="B109:B111"/>
    <mergeCell ref="C109:C111"/>
    <mergeCell ref="B112:B114"/>
    <mergeCell ref="C112:C114"/>
    <mergeCell ref="B115:B117"/>
    <mergeCell ref="C115:C117"/>
    <mergeCell ref="B51:B52"/>
    <mergeCell ref="C51:C52"/>
    <mergeCell ref="C36:C38"/>
    <mergeCell ref="B75:B77"/>
    <mergeCell ref="C75:C77"/>
    <mergeCell ref="B78:B80"/>
    <mergeCell ref="C78:C80"/>
    <mergeCell ref="B81:B83"/>
    <mergeCell ref="C81:C83"/>
    <mergeCell ref="C24:C26"/>
    <mergeCell ref="B27:B29"/>
    <mergeCell ref="C27:C29"/>
    <mergeCell ref="B69:B71"/>
    <mergeCell ref="C69:C71"/>
    <mergeCell ref="B72:B74"/>
    <mergeCell ref="C72:C74"/>
    <mergeCell ref="B14:D14"/>
    <mergeCell ref="B44:D44"/>
    <mergeCell ref="B66:B68"/>
    <mergeCell ref="C66:C68"/>
    <mergeCell ref="B65:D65"/>
    <mergeCell ref="C53:C54"/>
    <mergeCell ref="B55:B56"/>
    <mergeCell ref="C55:C56"/>
    <mergeCell ref="B57:B58"/>
    <mergeCell ref="C57:C58"/>
    <mergeCell ref="B59:B60"/>
    <mergeCell ref="C59:C60"/>
    <mergeCell ref="C45:C46"/>
    <mergeCell ref="B47:B48"/>
    <mergeCell ref="C47:C48"/>
    <mergeCell ref="B49:B50"/>
    <mergeCell ref="C49:C50"/>
    <mergeCell ref="B30:B32"/>
    <mergeCell ref="C30:C32"/>
    <mergeCell ref="B33:B35"/>
    <mergeCell ref="C33:C35"/>
    <mergeCell ref="B308:B309"/>
    <mergeCell ref="B313:B314"/>
    <mergeCell ref="A308:A316"/>
    <mergeCell ref="A2:A9"/>
    <mergeCell ref="B100:B102"/>
    <mergeCell ref="A96:A103"/>
    <mergeCell ref="B185:B186"/>
    <mergeCell ref="A184:A186"/>
    <mergeCell ref="B236:B239"/>
    <mergeCell ref="A233:A239"/>
    <mergeCell ref="B36:B38"/>
    <mergeCell ref="B45:B46"/>
    <mergeCell ref="B53:B54"/>
    <mergeCell ref="B15:B17"/>
    <mergeCell ref="C15:C17"/>
    <mergeCell ref="B18:B20"/>
    <mergeCell ref="C18:C20"/>
    <mergeCell ref="B21:B23"/>
    <mergeCell ref="C21:C23"/>
    <mergeCell ref="B24:B26"/>
  </mergeCells>
  <pageMargins left="0.7" right="0.7" top="0.75" bottom="0.75" header="0.3" footer="0.3"/>
  <pageSetup orientation="portrait" verticalDpi="4294967293" r:id="rId1"/>
  <ignoredErrors>
    <ignoredError sqref="H10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Definitions</vt:lpstr>
      <vt:lpstr>County Details</vt:lpstr>
    </vt:vector>
  </TitlesOfParts>
  <Manager/>
  <Company>TRL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Williams</dc:creator>
  <cp:keywords/>
  <dc:description/>
  <cp:lastModifiedBy>Ryan Williams</cp:lastModifiedBy>
  <cp:revision/>
  <dcterms:created xsi:type="dcterms:W3CDTF">2019-10-05T21:43:35Z</dcterms:created>
  <dcterms:modified xsi:type="dcterms:W3CDTF">2024-01-06T18:12:12Z</dcterms:modified>
  <cp:category/>
  <cp:contentStatus/>
</cp:coreProperties>
</file>